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activeTab="1"/>
  </bookViews>
  <sheets>
    <sheet name="edited2324" sheetId="28" r:id="rId1"/>
    <sheet name="Admin Bur emer" sheetId="30" r:id="rId2"/>
    <sheet name="Admin Rec " sheetId="19" r:id="rId3"/>
    <sheet name="Admin Annex" sheetId="29" r:id="rId4"/>
  </sheets>
  <calcPr calcId="124519"/>
  <fileRecoveryPr repairLoad="1"/>
</workbook>
</file>

<file path=xl/calcChain.xml><?xml version="1.0" encoding="utf-8"?>
<calcChain xmlns="http://schemas.openxmlformats.org/spreadsheetml/2006/main">
  <c r="G37" i="30"/>
  <c r="E7"/>
  <c r="E13"/>
  <c r="E12"/>
  <c r="E11"/>
  <c r="G43" i="29"/>
  <c r="I28" i="30"/>
  <c r="G34"/>
  <c r="E34"/>
  <c r="E9"/>
  <c r="E8"/>
  <c r="E6"/>
  <c r="G47" i="29"/>
  <c r="G48"/>
  <c r="G49"/>
  <c r="G50"/>
  <c r="G51"/>
  <c r="G52"/>
  <c r="G53"/>
  <c r="G46"/>
  <c r="F74"/>
  <c r="G74" s="1"/>
  <c r="F73"/>
  <c r="G73" s="1"/>
  <c r="F72"/>
  <c r="G72" s="1"/>
  <c r="F71"/>
  <c r="G71" s="1"/>
  <c r="F70"/>
  <c r="G70" s="1"/>
  <c r="F69"/>
  <c r="G69" s="1"/>
  <c r="F68"/>
  <c r="G68" s="1"/>
  <c r="F67"/>
  <c r="G67" s="1"/>
  <c r="F66"/>
  <c r="G66" s="1"/>
  <c r="F63"/>
  <c r="G63" s="1"/>
  <c r="F62"/>
  <c r="G62" s="1"/>
  <c r="F61"/>
  <c r="G61" s="1"/>
  <c r="F60"/>
  <c r="G60" s="1"/>
  <c r="F59"/>
  <c r="G59" s="1"/>
  <c r="G58"/>
  <c r="F58"/>
  <c r="F57"/>
  <c r="G57" s="1"/>
  <c r="F56"/>
  <c r="G56" s="1"/>
  <c r="G39"/>
  <c r="G38"/>
  <c r="G37"/>
  <c r="G36"/>
  <c r="G35"/>
  <c r="G34"/>
  <c r="F31"/>
  <c r="G31" s="1"/>
  <c r="F30"/>
  <c r="G30" s="1"/>
  <c r="G29"/>
  <c r="F29"/>
  <c r="F28"/>
  <c r="G28" s="1"/>
  <c r="G27"/>
  <c r="F27"/>
  <c r="F26"/>
  <c r="G26" s="1"/>
  <c r="F25"/>
  <c r="G25" s="1"/>
  <c r="F24"/>
  <c r="G24" s="1"/>
  <c r="F21"/>
  <c r="G21" s="1"/>
  <c r="F20"/>
  <c r="G20" s="1"/>
  <c r="F19"/>
  <c r="G19" s="1"/>
  <c r="F18"/>
  <c r="G18" s="1"/>
  <c r="F17"/>
  <c r="G17" s="1"/>
  <c r="G16"/>
  <c r="F16"/>
  <c r="F15"/>
  <c r="G15" s="1"/>
  <c r="F14"/>
  <c r="G14" s="1"/>
  <c r="F11"/>
  <c r="G11" s="1"/>
  <c r="F10"/>
  <c r="G10" s="1"/>
  <c r="F9"/>
  <c r="G9" s="1"/>
  <c r="F8"/>
  <c r="G8" s="1"/>
  <c r="F7"/>
  <c r="G7" s="1"/>
  <c r="G6"/>
  <c r="F6"/>
  <c r="F5"/>
  <c r="G5" s="1"/>
  <c r="F4"/>
  <c r="G4" s="1"/>
  <c r="G54" l="1"/>
  <c r="G32"/>
  <c r="G42"/>
  <c r="G64"/>
  <c r="G12"/>
  <c r="G75"/>
  <c r="G22"/>
  <c r="H75" l="1"/>
  <c r="I5"/>
  <c r="I3"/>
  <c r="G113" i="28" l="1"/>
  <c r="G131" s="1"/>
  <c r="E113"/>
  <c r="E131"/>
  <c r="E132" s="1"/>
  <c r="G80"/>
  <c r="G79"/>
  <c r="G78"/>
  <c r="G76"/>
  <c r="G75"/>
  <c r="G71"/>
  <c r="F120"/>
  <c r="G30"/>
  <c r="E30"/>
  <c r="G68" i="19" l="1"/>
  <c r="F68"/>
  <c r="L68"/>
  <c r="K68"/>
  <c r="J68"/>
  <c r="I68"/>
  <c r="G67"/>
  <c r="J70"/>
  <c r="L67"/>
  <c r="K67"/>
  <c r="J67"/>
  <c r="I67"/>
  <c r="G64"/>
  <c r="F64"/>
  <c r="F63"/>
  <c r="G63"/>
  <c r="F62"/>
  <c r="G62" s="1"/>
  <c r="F53"/>
  <c r="G53" s="1"/>
  <c r="F33"/>
  <c r="G33"/>
  <c r="F23"/>
  <c r="G23" s="1"/>
  <c r="F11"/>
  <c r="G11" s="1"/>
  <c r="F51"/>
  <c r="G51" s="1"/>
  <c r="G41"/>
  <c r="F31"/>
  <c r="G31" s="1"/>
  <c r="F21"/>
  <c r="G21" s="1"/>
  <c r="F10"/>
  <c r="G10" s="1"/>
  <c r="F9"/>
  <c r="G9" s="1"/>
  <c r="F70" l="1"/>
  <c r="G70" s="1"/>
  <c r="F69"/>
  <c r="G69" s="1"/>
  <c r="F67"/>
  <c r="F61"/>
  <c r="G61" s="1"/>
  <c r="F60"/>
  <c r="G60" s="1"/>
  <c r="F59"/>
  <c r="G59" s="1"/>
  <c r="F58"/>
  <c r="G58" s="1"/>
  <c r="F57"/>
  <c r="G57" s="1"/>
  <c r="G56"/>
  <c r="G65" s="1"/>
  <c r="F56"/>
  <c r="F52"/>
  <c r="G52" s="1"/>
  <c r="F50"/>
  <c r="G50" s="1"/>
  <c r="F49"/>
  <c r="G49" s="1"/>
  <c r="F48"/>
  <c r="G48" s="1"/>
  <c r="F47"/>
  <c r="G47" s="1"/>
  <c r="F46"/>
  <c r="G46" s="1"/>
  <c r="G40"/>
  <c r="G39"/>
  <c r="G38"/>
  <c r="G37"/>
  <c r="G36"/>
  <c r="F32"/>
  <c r="G32" s="1"/>
  <c r="F30"/>
  <c r="G30" s="1"/>
  <c r="F29"/>
  <c r="G29" s="1"/>
  <c r="F28"/>
  <c r="G28" s="1"/>
  <c r="F27"/>
  <c r="G27" s="1"/>
  <c r="F26"/>
  <c r="G26" s="1"/>
  <c r="F22"/>
  <c r="G22" s="1"/>
  <c r="F20"/>
  <c r="G20" s="1"/>
  <c r="F19"/>
  <c r="G19" s="1"/>
  <c r="F18"/>
  <c r="G18" s="1"/>
  <c r="F17"/>
  <c r="G17" s="1"/>
  <c r="F16"/>
  <c r="G16" s="1"/>
  <c r="F13"/>
  <c r="F8"/>
  <c r="G8" s="1"/>
  <c r="F7"/>
  <c r="G7" s="1"/>
  <c r="F6"/>
  <c r="G6" s="1"/>
  <c r="F5"/>
  <c r="G5" s="1"/>
  <c r="F4"/>
  <c r="G4" s="1"/>
  <c r="E9" i="28" l="1"/>
  <c r="G24" i="19"/>
  <c r="G34"/>
  <c r="G12"/>
  <c r="G54"/>
  <c r="G13"/>
  <c r="G14" s="1"/>
  <c r="G44"/>
  <c r="G71"/>
  <c r="E6" i="28" l="1"/>
  <c r="H65" i="19"/>
  <c r="E7" i="28"/>
  <c r="I5" i="19"/>
  <c r="I3"/>
  <c r="E8" i="28"/>
  <c r="E120" l="1"/>
  <c r="G120" l="1"/>
  <c r="G123" s="1"/>
</calcChain>
</file>

<file path=xl/sharedStrings.xml><?xml version="1.0" encoding="utf-8"?>
<sst xmlns="http://schemas.openxmlformats.org/spreadsheetml/2006/main" count="864" uniqueCount="336">
  <si>
    <t>NATIONAL GOVERNMENT CONSTITUENCIES DEVELOPMENT FUND BOARD</t>
  </si>
  <si>
    <t>Project Number</t>
  </si>
  <si>
    <t xml:space="preserve">To cater for any unforeseen occurrences in the constituency during the financial year </t>
  </si>
  <si>
    <t>Bursary Secondary Schools</t>
  </si>
  <si>
    <t>Ongoing</t>
  </si>
  <si>
    <t>New</t>
  </si>
  <si>
    <t>SECONDARY SCHOOL PROJECTS</t>
  </si>
  <si>
    <t>Karundori Primary School</t>
  </si>
  <si>
    <t>Karurumo Primary School</t>
  </si>
  <si>
    <t>Mugui Secondary School</t>
  </si>
  <si>
    <t>St Phillip Makengi Primary School</t>
  </si>
  <si>
    <t>S/No.</t>
  </si>
  <si>
    <t>Project Name</t>
  </si>
  <si>
    <t xml:space="preserve">Project Activity </t>
  </si>
  <si>
    <t xml:space="preserve"> Original Cost  </t>
  </si>
  <si>
    <t xml:space="preserve">Cumulative Allocation  </t>
  </si>
  <si>
    <t>Amount Allocated</t>
  </si>
  <si>
    <t xml:space="preserve">Current Status </t>
  </si>
  <si>
    <t>Accommodation - Domestic Travel</t>
  </si>
  <si>
    <t xml:space="preserve">Payment of accommodation on domestic travel </t>
  </si>
  <si>
    <t xml:space="preserve"> Casual labour and Internship </t>
  </si>
  <si>
    <t>Payment of staff Basic Wages</t>
  </si>
  <si>
    <t xml:space="preserve"> Contractual employees</t>
  </si>
  <si>
    <t>Catering Services (receptions), Accommodation, Gifts, Food and Drinks</t>
  </si>
  <si>
    <t>Payment of catering Services (receptions), Accommodation, Gifts, Food and Drinks</t>
  </si>
  <si>
    <t>Contracted Guards and Cleaning Services</t>
  </si>
  <si>
    <t>Payment of Contracted Guards and Cleaning Services</t>
  </si>
  <si>
    <t>Contracted Professional Services - e.g. Strategic Plan</t>
  </si>
  <si>
    <t>Payment of Contracted Professional Services - e.g. Strategic Plan</t>
  </si>
  <si>
    <t>Courier and Postal Services</t>
  </si>
  <si>
    <t>Payment of Courier and Postal Services</t>
  </si>
  <si>
    <t>Daily Subsistence Allowance</t>
  </si>
  <si>
    <t>Payment of Daily Subsistence Allowance</t>
  </si>
  <si>
    <t>Gratuity-contractual employees</t>
  </si>
  <si>
    <t>Payment of gratuity to NGCDFC staff</t>
  </si>
  <si>
    <t>Hire of Training Facilities and Equipment</t>
  </si>
  <si>
    <t>Hire of Transport</t>
  </si>
  <si>
    <t xml:space="preserve">Payment of Hire of Transport </t>
  </si>
  <si>
    <t>Internet Connections</t>
  </si>
  <si>
    <t>Payment of Internet Connections</t>
  </si>
  <si>
    <t>Maintenance Expenses - Motor Vehicles</t>
  </si>
  <si>
    <t>Maintenance of Buildings and Stations -- Non-Residential</t>
  </si>
  <si>
    <t>Payment of Maintenance of Buildings and Stations -- Non-Residential</t>
  </si>
  <si>
    <t>Maintenance of Office Furniture and Equipment</t>
  </si>
  <si>
    <t>Payment of Maintenance of Office Furniture and Equipment</t>
  </si>
  <si>
    <t>Motor Vehicle Insurance</t>
  </si>
  <si>
    <t xml:space="preserve"> NSSF </t>
  </si>
  <si>
    <t>Employer contribution to NSSF</t>
  </si>
  <si>
    <t xml:space="preserve">Other committee expenses </t>
  </si>
  <si>
    <t xml:space="preserve">Payment of Other committee expenses  </t>
  </si>
  <si>
    <t>Refined Fuels and Lubricants for Transport</t>
  </si>
  <si>
    <t>Purchase of Refined Fuels and Lubricants for Transport of GK vehicles</t>
  </si>
  <si>
    <t>Remuneration of Instructors and Contract Based Training Services</t>
  </si>
  <si>
    <t>Sanitary and Cleaning Materials, Supplies and Services</t>
  </si>
  <si>
    <t>Purchase of Sanitary and Cleaning Materials, Supplies and Services</t>
  </si>
  <si>
    <t>Payment of Telesundry items (e.g. airport tax, taxis, expenses</t>
  </si>
  <si>
    <t>Supplies and Accessories for Computers and Printers</t>
  </si>
  <si>
    <t>Purchase of Supplies and Accessories for Computers and Printers</t>
  </si>
  <si>
    <t>Telephone, Telex, Facsmile and Mobile Phone Service</t>
  </si>
  <si>
    <t>Payment of Telephone expenses</t>
  </si>
  <si>
    <t>Travel Allowance on training</t>
  </si>
  <si>
    <t xml:space="preserve">Payment of Transport Expenses </t>
  </si>
  <si>
    <t>Water &amp; sewerage charges</t>
  </si>
  <si>
    <t>Payment of Water &amp; sewerage charges</t>
  </si>
  <si>
    <t xml:space="preserve"> Accommodation Allowance</t>
  </si>
  <si>
    <t>EDUCATION BURSARY AND SOCIAL SECURITY PROGRAMS</t>
  </si>
  <si>
    <t>Payment of bursary to needy students in secondary schools</t>
  </si>
  <si>
    <t>Bursary Tertiary Institutions</t>
  </si>
  <si>
    <t>Payment of bursary to needy students in tertiary institutions</t>
  </si>
  <si>
    <t>Emergency Reserve</t>
  </si>
  <si>
    <t>-</t>
  </si>
  <si>
    <t>PRIMARY SCHOOL PROJECTS</t>
  </si>
  <si>
    <t>SECURITY PROJECTS</t>
  </si>
  <si>
    <t>OTHER PROJECT</t>
  </si>
  <si>
    <t>PROJECT PROPOSALS FOR RUNYENJES NATIONAL GOVERNMENT CONSTITUENCY DEVELOPMENT FUND</t>
  </si>
  <si>
    <t>ADMINISTRATION AND RECURRENT EXPENDITURE(Please attach a separate annex of staff salary, gratuity and allowance payment as shown on the circular)</t>
  </si>
  <si>
    <t>MONITORING,EVALUATION AND CAPACITY BUILDING(3%)</t>
  </si>
  <si>
    <t>EMERGENCY RESERVE(5%)</t>
  </si>
  <si>
    <t>ALLOCATED AMOUNT</t>
  </si>
  <si>
    <t>NOTE</t>
  </si>
  <si>
    <t>Please attach a separate annex of staff salary, gratuity and allowance payment as shown on the circular</t>
  </si>
  <si>
    <t>.</t>
  </si>
  <si>
    <t>4-014-064-2640200-101-2022-2023-1</t>
  </si>
  <si>
    <t>Payment of staff Basic salaries 5 staff</t>
  </si>
  <si>
    <t>Hire of Training Facilities and Equipment(NG-CDFC &amp; PMC training)</t>
  </si>
  <si>
    <t>Payment of Instructors and Contract Based Training Services(NG-CDFC &amp; PMC training)</t>
  </si>
  <si>
    <r>
      <t>4-</t>
    </r>
    <r>
      <rPr>
        <sz val="12"/>
        <rFont val="Footlight MT Light"/>
        <family val="1"/>
      </rPr>
      <t>014-064</t>
    </r>
    <r>
      <rPr>
        <sz val="12"/>
        <color rgb="FF000000"/>
        <rFont val="Footlight MT Light"/>
        <family val="1"/>
      </rPr>
      <t>-2640102-103-2022-2023-2</t>
    </r>
  </si>
  <si>
    <r>
      <t>4-</t>
    </r>
    <r>
      <rPr>
        <sz val="12"/>
        <rFont val="Footlight MT Light"/>
        <family val="1"/>
      </rPr>
      <t>014-064</t>
    </r>
    <r>
      <rPr>
        <sz val="12"/>
        <color rgb="FF000000"/>
        <rFont val="Footlight MT Light"/>
        <family val="1"/>
      </rPr>
      <t>-2640101-103-2022-2023-1</t>
    </r>
  </si>
  <si>
    <t>Construction to completion of 3 roomed assistant chief's office.</t>
  </si>
  <si>
    <t>EXPENDITURE ITEMS</t>
  </si>
  <si>
    <t>Item</t>
  </si>
  <si>
    <t>Description</t>
  </si>
  <si>
    <t>Scale</t>
  </si>
  <si>
    <t>Number</t>
  </si>
  <si>
    <t>Rate</t>
  </si>
  <si>
    <t>Total Amount pm</t>
  </si>
  <si>
    <t>Total Amount pa</t>
  </si>
  <si>
    <t>Contractual Employees</t>
  </si>
  <si>
    <t>Accounts Assistant</t>
  </si>
  <si>
    <t>CSG 11</t>
  </si>
  <si>
    <t>Clerk of Works</t>
  </si>
  <si>
    <t>CSG 12</t>
  </si>
  <si>
    <t>Driver</t>
  </si>
  <si>
    <t>CSG 13</t>
  </si>
  <si>
    <t>Sub Total</t>
  </si>
  <si>
    <t>Casual Labour and Internship</t>
  </si>
  <si>
    <t>House Allowance</t>
  </si>
  <si>
    <t>Transport Allowance</t>
  </si>
  <si>
    <t>Leave Allowance</t>
  </si>
  <si>
    <t>Gratuity-Contractual Employees</t>
  </si>
  <si>
    <t>Employer Contribution to NSSF</t>
  </si>
  <si>
    <t xml:space="preserve">Commitee Expenses </t>
  </si>
  <si>
    <t xml:space="preserve">Other Commitee Expenses </t>
  </si>
  <si>
    <t>Members</t>
  </si>
  <si>
    <t>Chair</t>
  </si>
  <si>
    <t>NGCDFC Allowance</t>
  </si>
  <si>
    <t>Production and Printing of Training Materials</t>
  </si>
  <si>
    <t>Ugweri police post</t>
  </si>
  <si>
    <t>Project Coordinator</t>
  </si>
  <si>
    <t>Records Management Assistant/Office assistant</t>
  </si>
  <si>
    <t>Communication officer/ICT assistant</t>
  </si>
  <si>
    <t>Administrative welfare Officer</t>
  </si>
  <si>
    <t>Report Coordinating Officer</t>
  </si>
  <si>
    <t>CSG11</t>
  </si>
  <si>
    <t>Intern</t>
  </si>
  <si>
    <t>St Marks Ena Secondary School</t>
  </si>
  <si>
    <t>Construction of 35M ramp-(walling,plastering &amp; roofing) to enable access to classrooms on the first floor.</t>
  </si>
  <si>
    <t>Kathari assistant chief</t>
  </si>
  <si>
    <t>Kianjokoma day Secondary School</t>
  </si>
  <si>
    <t>Construction to completion of administration block(5 offices and a staff room)</t>
  </si>
  <si>
    <t>Kagaari Primary School</t>
  </si>
  <si>
    <t>St Joseph Kevote primary school</t>
  </si>
  <si>
    <t>Kanginga primary school</t>
  </si>
  <si>
    <t>Nthagaiya primary school</t>
  </si>
  <si>
    <t>Kithare primary school</t>
  </si>
  <si>
    <t>Rural electrification &amp; renewable energy corporation</t>
  </si>
  <si>
    <t>Electricity connection</t>
  </si>
  <si>
    <t>Kanja Secondary School</t>
  </si>
  <si>
    <t>Maranga assistant chief</t>
  </si>
  <si>
    <t>Purchase of 1/4 acre of land</t>
  </si>
  <si>
    <t>Kariru Secondary School</t>
  </si>
  <si>
    <t>Karumiri thau</t>
  </si>
  <si>
    <t>Nthagaiya chiefs office</t>
  </si>
  <si>
    <t>ST Phillip Makengi</t>
  </si>
  <si>
    <t>Karurumo primary school</t>
  </si>
  <si>
    <t>Karurumo secondary school</t>
  </si>
  <si>
    <t>Ugweri secondary school</t>
  </si>
  <si>
    <t>Keruri primary school</t>
  </si>
  <si>
    <t>Kariru secondary school</t>
  </si>
  <si>
    <t>Leveling of play ground, grassing and fixing of a goal post. (Approximate size 50m by 50m)</t>
  </si>
  <si>
    <t>Renovation of nine classrooms and three offices(Re-roofing, tiling, plastering, painting,fixing of windows, doors and gutters.)</t>
  </si>
  <si>
    <t xml:space="preserve">First phase of construction of a  staffroom in a storey building comprising of an administration block with three offices and a staffroom on ground floor with the slab as the roof. </t>
  </si>
  <si>
    <t>Additional funds for construction of storey building with an administration block,staffroom,2 classrooms on the ground floor and four number of classrooms on first floor-walling, first floor slab,plastering of the ground floor,installation of windows and doors(Project initiated in 22/23 Ksh 2.5M)</t>
  </si>
  <si>
    <t>Construction to completion of administration block(3 offices and a staff room)</t>
  </si>
  <si>
    <t>Kiarimui primary school</t>
  </si>
  <si>
    <t>Kavutiri primary school</t>
  </si>
  <si>
    <t>Ena primary school</t>
  </si>
  <si>
    <t>Kasafari primary school</t>
  </si>
  <si>
    <t>Gichera primary school</t>
  </si>
  <si>
    <t>Nyagari primary school</t>
  </si>
  <si>
    <t>Kiangungi primary school</t>
  </si>
  <si>
    <t>Construction to completion of one classroom</t>
  </si>
  <si>
    <t>Purchase of 50 desks and 50 chairs @ Ksh 3,500 and Ksh 1,500 respectively</t>
  </si>
  <si>
    <t>Purchase of 40 desks and 40 chairs @ Ksh 3,500 and Ksh 1,500 respectively</t>
  </si>
  <si>
    <t>Kathugu primary school</t>
  </si>
  <si>
    <t>Construction to completion of one door modern exhaustible ablution block reserved for persons with disability.</t>
  </si>
  <si>
    <t>Construction of water reserve &amp; connectivity for intake of water.</t>
  </si>
  <si>
    <t>Purchasing and planting of 100 tree seedlings</t>
  </si>
  <si>
    <t>Construction of sanitation block five door pit latrine and urinal with two chambers reserved for persons with disability.</t>
  </si>
  <si>
    <t>Karurumo assistant chief's office</t>
  </si>
  <si>
    <t>FINANCIAL YEAR 2023/2024</t>
  </si>
  <si>
    <t>Payment of production and printing of training materials</t>
  </si>
  <si>
    <t>4-0014-064-2630209-104-2023-2024-1</t>
  </si>
  <si>
    <t>4-0014-064-2630209-104-2023-2024-2</t>
  </si>
  <si>
    <t>4-0014-064-2630209-104-2023-2024-3</t>
  </si>
  <si>
    <t>4-0014-064-2630209-104-2023-2024-4</t>
  </si>
  <si>
    <t>4-0014-064-2630209-104-2023-2024-5</t>
  </si>
  <si>
    <t>4-0014-064-2630209-104-2023-2024-6</t>
  </si>
  <si>
    <t>4-0014-064-2630209-104-2023-2024-7</t>
  </si>
  <si>
    <t>4-0014-064-2630209-104-2023-2024-8</t>
  </si>
  <si>
    <t>4-0014-064-2630209-104-2023-2024-9</t>
  </si>
  <si>
    <t>4-0014-064-2630209-104-2023-2024-10</t>
  </si>
  <si>
    <t>4-0014-064-2630209-104-2023-2024-11</t>
  </si>
  <si>
    <t>4-0014-064-2630209-104-2023-2024-12</t>
  </si>
  <si>
    <t>4-0014-064-2630209-104-2023-2024-13</t>
  </si>
  <si>
    <t>4-0014-064-2630209-104-2023-2024-14</t>
  </si>
  <si>
    <t>4-0014-064-2630209-104-2023-2024-15</t>
  </si>
  <si>
    <t>4-0014-064-2630209-104-2023-2024-16</t>
  </si>
  <si>
    <t>4-0014-064-2630209-104-2023-2024-17</t>
  </si>
  <si>
    <t>4-0014-064-2630209-104-2023-2024-18</t>
  </si>
  <si>
    <t>4-0014-064-2630210-104-2023-2024-1</t>
  </si>
  <si>
    <t>4-0014-064-2630210-104-2023-2024-2</t>
  </si>
  <si>
    <t>4-0014-064-2630210-104-2023-2024-3</t>
  </si>
  <si>
    <t>4-0014-064-2630210-104-2023-2024-4</t>
  </si>
  <si>
    <t>4-0014-064-2640507-113-2023-2024-1</t>
  </si>
  <si>
    <t>4-0014-064-2640507-113-2023-2024-2</t>
  </si>
  <si>
    <t>4-0014-064-2640507-113-2023-2024-3</t>
  </si>
  <si>
    <t>4-0014-064-2640507-113-2023-2024-4</t>
  </si>
  <si>
    <t>4-014-064-</t>
  </si>
  <si>
    <t>4-014-064-3110701-108-2023-2024-003</t>
  </si>
  <si>
    <t>Addition of funds for purchase of NG-CDF vehicle (Toyota hilux Double cabin)</t>
  </si>
  <si>
    <t>4-0014-064-2640510-110-2023-2024-1</t>
  </si>
  <si>
    <t>4-0014-064-2640510-110-2023-2024-2</t>
  </si>
  <si>
    <t>4-0014-064-2640510-110-2023-2024-3</t>
  </si>
  <si>
    <t>4-0014-064-2640510-110-2023-2024-4</t>
  </si>
  <si>
    <t>4-0014-064-2640510-110-2023-2024-5</t>
  </si>
  <si>
    <t>4-0014-064-2640510-110-2023-2024-6</t>
  </si>
  <si>
    <t>4-0014-064-2640510-110-2023-2024-7</t>
  </si>
  <si>
    <t>4-0014-064-2640510-110-2023-2024-8</t>
  </si>
  <si>
    <t>4-0014-064-2640510-110-2023-2024-9</t>
  </si>
  <si>
    <t>4-0014-064-2640510-110-2023-2024-10</t>
  </si>
  <si>
    <t>4-0014-064-2640510-110-2023-2024-11</t>
  </si>
  <si>
    <t>4-014-064-2110202-100-2023-2024-1</t>
  </si>
  <si>
    <t>4-014-064-2110201-100-2023-2024-2</t>
  </si>
  <si>
    <t>4-014-064-2710102-100-2023-2024-3</t>
  </si>
  <si>
    <t>4-014-064-2120201-100-2023-2024-4</t>
  </si>
  <si>
    <r>
      <t>4-</t>
    </r>
    <r>
      <rPr>
        <sz val="12"/>
        <rFont val="Footlight MT Light"/>
        <family val="1"/>
      </rPr>
      <t>014-064</t>
    </r>
    <r>
      <rPr>
        <sz val="12"/>
        <color theme="1"/>
        <rFont val="Footlight MT Light"/>
        <family val="1"/>
      </rPr>
      <t>-2210302-100-2023-2024-5</t>
    </r>
  </si>
  <si>
    <t>4-014-064-2210801-100-2023-2024-6</t>
  </si>
  <si>
    <t>4-014-064-2211305-100-2023-2024-7</t>
  </si>
  <si>
    <t>4-014-064-2211310-100-2023-2024-8</t>
  </si>
  <si>
    <t>4-014-064-2210203-100-2023-2024-9</t>
  </si>
  <si>
    <t>4-014-064-2210303-100-2023-2024-10</t>
  </si>
  <si>
    <t>4-014-064-2211101-100-2023-2024-11</t>
  </si>
  <si>
    <t>4-014-064-2210704-100-2023-2024-12</t>
  </si>
  <si>
    <t>4-014-064-2210604-100-2023-2024-13</t>
  </si>
  <si>
    <t>4-014-064-2210202-100-2023-2024-14</t>
  </si>
  <si>
    <t>4-014-064-2220101-100-2023-2024-15</t>
  </si>
  <si>
    <t>4-014-064-2220205-100-2023-2024-16</t>
  </si>
  <si>
    <t>4-014-064-2220202-100-2023-2024-17</t>
  </si>
  <si>
    <t>4-014-064-2210904-100-2023-2024-18</t>
  </si>
  <si>
    <t>4-014-064-2210811-100-2023-2024-19</t>
  </si>
  <si>
    <t>4-014-064-2210802-100-2023-2024-20</t>
  </si>
  <si>
    <t>4-014-064-2211201-100-2023-2024-21</t>
  </si>
  <si>
    <t>4-014-064-2211103-100-2023-2024-22</t>
  </si>
  <si>
    <t>4-014-064-2210304-100-2023-2024-23</t>
  </si>
  <si>
    <t>4-014-064-2211102-100-2023-2024-24</t>
  </si>
  <si>
    <t>4-014-064-2210201-100-2023-2024-25</t>
  </si>
  <si>
    <t>4-014-064-2210301-100-2023-2024-26</t>
  </si>
  <si>
    <r>
      <t>4-</t>
    </r>
    <r>
      <rPr>
        <sz val="12"/>
        <rFont val="Footlight MT Light"/>
        <family val="1"/>
      </rPr>
      <t>014-064</t>
    </r>
    <r>
      <rPr>
        <sz val="12"/>
        <color theme="1"/>
        <rFont val="Footlight MT Light"/>
        <family val="1"/>
      </rPr>
      <t>-2210102-100-2023-2024-27</t>
    </r>
  </si>
  <si>
    <t>4-014-064-2210301-111-2023-2024-1</t>
  </si>
  <si>
    <t>4-014-064-2210703-111-2023-2024-6</t>
  </si>
  <si>
    <t>4-014-064-2211102-111-2023-2024-13</t>
  </si>
  <si>
    <t>4-014-064-2210302-111-2023-2024-2</t>
  </si>
  <si>
    <t>4-014-064-2210303-111-2023-2024-3</t>
  </si>
  <si>
    <t>4-014-064-2210701-111-2023-2024-4</t>
  </si>
  <si>
    <t>4-014-064-2210702-111-2023-2024-5</t>
  </si>
  <si>
    <t>4-014-064-2210704-111-2023-2024-7</t>
  </si>
  <si>
    <r>
      <t>4-</t>
    </r>
    <r>
      <rPr>
        <sz val="12"/>
        <rFont val="Footlight MT Light"/>
        <family val="1"/>
      </rPr>
      <t>014-064</t>
    </r>
    <r>
      <rPr>
        <sz val="12"/>
        <color theme="1"/>
        <rFont val="Footlight MT Light"/>
        <family val="1"/>
      </rPr>
      <t>-2210710-111-2023-2024-8</t>
    </r>
  </si>
  <si>
    <t>4-014-064-2210801-111-2023-2024-9</t>
  </si>
  <si>
    <t>4-014-064-2210802-111-2023-2024-10</t>
  </si>
  <si>
    <t>4-014-064-2210811-111-2023-2024-11</t>
  </si>
  <si>
    <t>4-014-064-2211101-111-2023-2024-12</t>
  </si>
  <si>
    <t>4-014-064-2211201-111-2023-2024-14</t>
  </si>
  <si>
    <t>Ngeniari Primary School</t>
  </si>
  <si>
    <t>Gichera Primary School</t>
  </si>
  <si>
    <t>Kiangungi Primary School</t>
  </si>
  <si>
    <t>Irangi Primary School</t>
  </si>
  <si>
    <t>Nyagari Primary School</t>
  </si>
  <si>
    <t>Kiarimui Primary School</t>
  </si>
  <si>
    <t>Ena Primary School</t>
  </si>
  <si>
    <t>Kasafari Primary School</t>
  </si>
  <si>
    <t>Construction to completion of a classroom</t>
  </si>
  <si>
    <t>Purchase of 40 desks and 40 chairs</t>
  </si>
  <si>
    <t>Purchase of 50 desks and 50 chairs</t>
  </si>
  <si>
    <t>4-0014-064-2630209-104-2023-2024-19</t>
  </si>
  <si>
    <t>4-0014-064-2630209-104-2023-2024-20</t>
  </si>
  <si>
    <t>4-0014-064-2630209-104-2023-2024-21</t>
  </si>
  <si>
    <t>4-0014-064-2630209-104-2023-2024-22</t>
  </si>
  <si>
    <t>4-0014-064-2630209-104-2023-2024-23</t>
  </si>
  <si>
    <t>4-0014-064-2630209-104-2023-2024-24</t>
  </si>
  <si>
    <t>4-0014-064-2630209-104-2023-2024-25</t>
  </si>
  <si>
    <t>Payment of Maintenance Expenses - NGCDFC Motor Vehicles (GKA298U Toyota Hilux Single Cabin)</t>
  </si>
  <si>
    <t>Payment of Motor Vehicle Insurance GKA 298U Toyota Hilux Single cabin</t>
  </si>
  <si>
    <t>Supply and installation of solar panels to power the borehole.(Sun inverter 3 controller with DC PV Disconnect, Dayliff 330 watts Solar Panel 12V DC,earth cable, armoured cable,core cable,change over switch and mounting structure)</t>
  </si>
  <si>
    <t>NG-CDFC allowance</t>
  </si>
  <si>
    <t>General Office Supplies</t>
  </si>
  <si>
    <t>Purchase of General Office Supplies;papers, pencils, forms and small office equipment</t>
  </si>
  <si>
    <t xml:space="preserve">General Office Supplies </t>
  </si>
  <si>
    <t>Purchase of General Office Supplies ;papers, pencils, forms and small office equipment</t>
  </si>
  <si>
    <t>Purchase of Refined Fuels and Lubricants for Transport of GK vehicles for GKA 298U Toyota Hilux Single Cabin</t>
  </si>
  <si>
    <t xml:space="preserve">Payment of NG-CDFC allowance </t>
  </si>
  <si>
    <t>Payment of Accommodation Allowance of NG-CDFC, National Government officers and PMC(NG-CDFC &amp; PMC training)</t>
  </si>
  <si>
    <t>Payment of Travel Allowance of NG-CDFC, National Government officers and PMC(NG-CDFC &amp; PMC training)</t>
  </si>
  <si>
    <t>Provide a letter from the school on maintenance and sustainability</t>
  </si>
  <si>
    <t>Renovation to completion of headteacher's office,waiting bay,deputy headteacher's office, computer room and two classrooms(Re-roofing,tiling,painting,fixing of windows and doors,fixing of gutters.</t>
  </si>
  <si>
    <t>Renovation to completion of three classrooms-flooring,plastering,roofing and painting</t>
  </si>
  <si>
    <t>Renovation to completion of three classrooms</t>
  </si>
  <si>
    <t>JUNIOR SECONDARY SCHOOL PROJECTS BY MOE</t>
  </si>
  <si>
    <t>JUNIOR SECONDARY SCHOOLS BY NG-CDF</t>
  </si>
  <si>
    <t xml:space="preserve">The Renovation activities should be done as a whole &amp; also should NG-CDFC should provide a report from the Public works offices capturing the proposed renovation activities as indicated in the project proposal </t>
  </si>
  <si>
    <t>This figure is addition of basic salary+house allowance+transport+leave allowance.(The contractual, gratuity and employer NSSF are budgeted separately)
Indicate the correct figure as per the annex.</t>
  </si>
  <si>
    <t>Indicate the number of staff</t>
  </si>
  <si>
    <t>just get rid of the word strategic plan cause it is also done and was budgetted as independent project.</t>
  </si>
  <si>
    <t>Payment of NG-CDFC allowance charges</t>
  </si>
  <si>
    <t>Travel Costs</t>
  </si>
  <si>
    <t>House allowance, tranport allowance and leave allowance should be captured as indipendent project, also remember to include affordable housing development levy)</t>
  </si>
  <si>
    <t>Sundry Items</t>
  </si>
  <si>
    <t>ENVIRONMENTAL PROJECTS(5%)</t>
  </si>
  <si>
    <t>Please revise your ongoing project report by including the project and at the same time provide the quotation price</t>
  </si>
  <si>
    <r>
      <t xml:space="preserve"> </t>
    </r>
    <r>
      <rPr>
        <sz val="12"/>
        <color rgb="FFFF0000"/>
        <rFont val="Footlight MT Light"/>
        <family val="1"/>
      </rPr>
      <t>This is not in the ongoing report that you submitted earlier, please revise your ongoing project by includng the project.</t>
    </r>
  </si>
  <si>
    <r>
      <t xml:space="preserve">Additional funds for drilling of 250 metres deep borehole equipped with hybrid submersible pump, solar panels and cold water storage tank. Construction of water fetching point for users, 300M piping for distribution of water in karurumo primary school and the neighbouring karurumo secondary school.
</t>
    </r>
    <r>
      <rPr>
        <b/>
        <i/>
        <sz val="12"/>
        <color theme="4"/>
        <rFont val="Footlight MT Light"/>
        <family val="1"/>
      </rPr>
      <t>During project initiation a geological survey was conducted which informed on the increase in cost for drilling of the borehole.</t>
    </r>
  </si>
  <si>
    <r>
      <t xml:space="preserve">Second phase of construction of a  staffroom in a storey building comprising of an administration block with three offices and a staffroom on the ground floor-Construction of slab,columns, roofing, fixing of doors &amp; windows,flooring and electrical wiring
 </t>
    </r>
    <r>
      <rPr>
        <i/>
        <sz val="12"/>
        <color theme="4"/>
        <rFont val="Footlight MT Light"/>
        <family val="1"/>
      </rPr>
      <t>(Project was funded in F/Yr 2022/2023 Ksh 4M)</t>
    </r>
  </si>
  <si>
    <t xml:space="preserve">The  discreption is quite ambiquous , please refer to the ongoing project report for proper project description
Why are you adjusting the origional cost from Kshs.9.5M to Kshs.11.6m without the supporting document from the public works officer?
Why are you not allocating adequate funds as per the ongoing project report?
</t>
  </si>
  <si>
    <r>
      <t xml:space="preserve">There is project change of activity in process at the NG-CDF Board. </t>
    </r>
    <r>
      <rPr>
        <sz val="12"/>
        <color rgb="FFFF0000"/>
        <rFont val="Footlight MT Light"/>
        <family val="1"/>
      </rPr>
      <t xml:space="preserve"> 
This is not in the ongoing report that you submitted earlier, please revise your ongoing project by includng the project.</t>
    </r>
    <r>
      <rPr>
        <sz val="12"/>
        <color theme="1"/>
        <rFont val="Footlight MT Light"/>
        <family val="1"/>
      </rPr>
      <t xml:space="preserve">
</t>
    </r>
    <r>
      <rPr>
        <sz val="12"/>
        <color rgb="FFFF0000"/>
        <rFont val="Footlight MT Light"/>
        <family val="1"/>
      </rPr>
      <t>Why are you allocating less amount than what was previously committeed in your change of activity minutes?(The estimated cost of the project is Ksh 26,000,000.
NG-CDF Runyenjes has proposed to allocated Ksh 14M in 2023/24 financial year and the final allocation of Ksh 9.5M will be allocated in 2024/25 financial year)</t>
    </r>
  </si>
  <si>
    <t>Runyenjes NG-CDF Motor  Vehicle</t>
  </si>
  <si>
    <t>This is not in the ongoing report that you submitted earlier</t>
  </si>
  <si>
    <r>
      <t xml:space="preserve">Additional funds for drilling of 250 metres deep borehole equipped with hybrid submersible pump, solar panels and cold water storage tank. Construction of water fetching point by users, piping for distribution of water to police post offices and staff houses.
</t>
    </r>
    <r>
      <rPr>
        <b/>
        <i/>
        <sz val="12"/>
        <color theme="4"/>
        <rFont val="Footlight MT Light"/>
        <family val="1"/>
      </rPr>
      <t>During project initiation a geological survey was conducted which informed on the increase in cost for drilling of the borehole</t>
    </r>
    <r>
      <rPr>
        <sz val="12"/>
        <color theme="1"/>
        <rFont val="Footlight MT Light"/>
        <family val="1"/>
      </rPr>
      <t xml:space="preserve">. </t>
    </r>
  </si>
  <si>
    <t>Provide land valuation report from the land valuer, land search, copies of title deed
You are you keep on allocating funds to land projects and they keep on pending forever?
It will be wise to allocate the funds until all the requirements are met.</t>
  </si>
  <si>
    <t>What are you doing exactly is it a water tank and how many capacity?</t>
  </si>
  <si>
    <r>
      <t>Stone pitching,Construction of gabions and levelling of the ground</t>
    </r>
    <r>
      <rPr>
        <sz val="12"/>
        <color rgb="FFFF0000"/>
        <rFont val="Footlight MT Light"/>
        <family val="1"/>
      </rPr>
      <t>(what size)</t>
    </r>
  </si>
  <si>
    <t>Construction of sanitation block one door reserved for persons with disability and urinal channel.</t>
  </si>
  <si>
    <t>Please allocated adequate funds or revise the original cost?</t>
  </si>
  <si>
    <t>Please indicate the correct project description by spliting the cost and the activities of classrooms and admin.</t>
  </si>
  <si>
    <t>The  discreption is quite ambiquous , correct it and commit to allocate the remaining funds in the next financial year.</t>
  </si>
  <si>
    <t>The figures are not tallying</t>
  </si>
  <si>
    <t>Provide a proforma invoice and ensure it is a one off purchase
You have over qoutated the price this is for 51 seater bus.</t>
  </si>
  <si>
    <t>Purchase of school bus FRR 90,46 seater school bus.Is purchased on a one-off basis and not through asset financing, amount allocated is exclusive of insurance premiums or any other recurrent cost and with fittings to cater for Persons With Disabilities</t>
  </si>
  <si>
    <r>
      <t>Construction to completion of modern exhaustible ablution block with three door latrines for girls and two door latrine and urinal for boys with two chambers to cater for persons with disability and a septic tank</t>
    </r>
    <r>
      <rPr>
        <sz val="12"/>
        <color rgb="FFFF0000"/>
        <rFont val="Footlight MT Light"/>
        <family val="1"/>
      </rPr>
      <t>(specify the capacity)</t>
    </r>
  </si>
  <si>
    <t>Are this activities done to completion</t>
  </si>
  <si>
    <r>
      <t>Fencing 200m(stell angle line and chain link) installing main gate, 6.0M long gate wall with  2 columns to anchor gate-ksh 1,000,000.Installation of 10,000 litre water tank with base</t>
    </r>
    <r>
      <rPr>
        <sz val="12"/>
        <color rgb="FFFF0000"/>
        <rFont val="Footlight MT Light"/>
        <family val="1"/>
      </rPr>
      <t>(what is the costing of the tank and water base)</t>
    </r>
    <r>
      <rPr>
        <sz val="12"/>
        <color theme="1"/>
        <rFont val="Footlight MT Light"/>
        <family val="1"/>
      </rPr>
      <t xml:space="preserve"> and  fixing of gutters-Ksh 250,000, tiling-Ksh 750,000, painting and plumbing works-Ksh 200,000.</t>
    </r>
    <r>
      <rPr>
        <sz val="12"/>
        <color rgb="FFFF0000"/>
        <rFont val="Footlight MT Light"/>
        <family val="1"/>
      </rPr>
      <t>(where is these activities been done?)</t>
    </r>
  </si>
  <si>
    <t>Provide a letter of concurrenct funding from REREC and indicare the areas to be done. 
please be capturing the correct project description as shown below;Contribution of matching facility funding for installation of transformers and electricity connectivity in the following areas; Migaari Ndutori village in Muminji ward, Kambungu village in Evurori ward and Kambindi village in Nthawa ward.</t>
  </si>
  <si>
    <t>Construction to completion of a 45 students capacity laboratory</t>
  </si>
  <si>
    <t>Why are you doing the same activities with different costing?</t>
  </si>
  <si>
    <t>come on its impossible to do a desk and a chair unless it is a locker and a chair</t>
  </si>
  <si>
    <t>state the activities to be done?</t>
  </si>
  <si>
    <t>Affordable housing levy</t>
  </si>
  <si>
    <t xml:space="preserve">Payment of Contracted Professional Services </t>
  </si>
  <si>
    <t>Employer contribution to NSSF(8 staff)</t>
  </si>
  <si>
    <t>Payment of gratuity to NGCDFC staff(6 staff)</t>
  </si>
  <si>
    <t>House allowance</t>
  </si>
  <si>
    <t>Transport allowance</t>
  </si>
  <si>
    <t>Leave allowance</t>
  </si>
  <si>
    <t>Payment of house allowance(6 staff)</t>
  </si>
  <si>
    <t>Payment of transport allowance(6 staff)</t>
  </si>
  <si>
    <t>Payment of leave allowance(6 staff)</t>
  </si>
  <si>
    <t>Payment of housing levy(8 staff)</t>
  </si>
</sst>
</file>

<file path=xl/styles.xml><?xml version="1.0" encoding="utf-8"?>
<styleSheet xmlns="http://schemas.openxmlformats.org/spreadsheetml/2006/main">
  <numFmts count="2">
    <numFmt numFmtId="43" formatCode="_(* #,##0.00_);_(* \(#,##0.00\);_(* &quot;-&quot;??_);_(@_)"/>
    <numFmt numFmtId="164" formatCode="_(* #,##0_);_(* \(#,##0\);_(* &quot;-&quot;??_);_(@_)"/>
  </numFmts>
  <fonts count="24">
    <font>
      <sz val="11"/>
      <color theme="1"/>
      <name val="Calibri"/>
      <family val="2"/>
      <scheme val="minor"/>
    </font>
    <font>
      <sz val="11"/>
      <color theme="1"/>
      <name val="Calibri"/>
      <family val="2"/>
      <scheme val="minor"/>
    </font>
    <font>
      <b/>
      <sz val="11"/>
      <color theme="1"/>
      <name val="Calibri"/>
      <family val="2"/>
      <scheme val="minor"/>
    </font>
    <font>
      <b/>
      <sz val="12"/>
      <color theme="1"/>
      <name val="Footlight MT Light"/>
      <family val="1"/>
    </font>
    <font>
      <sz val="12"/>
      <color theme="1"/>
      <name val="Footlight MT Light"/>
      <family val="1"/>
    </font>
    <font>
      <b/>
      <sz val="12"/>
      <color rgb="FF000000"/>
      <name val="Footlight MT Light"/>
      <family val="1"/>
    </font>
    <font>
      <sz val="12"/>
      <color rgb="FF000000"/>
      <name val="Footlight MT Light"/>
      <family val="1"/>
    </font>
    <font>
      <sz val="12"/>
      <name val="Footlight MT Light"/>
      <family val="1"/>
    </font>
    <font>
      <sz val="10"/>
      <color rgb="FF000000"/>
      <name val="Times New Roman"/>
      <family val="1"/>
    </font>
    <font>
      <b/>
      <sz val="12"/>
      <name val="Footlight MT Light"/>
      <family val="1"/>
    </font>
    <font>
      <sz val="11"/>
      <color theme="1"/>
      <name val="Footlight MT Light"/>
      <family val="1"/>
    </font>
    <font>
      <sz val="12"/>
      <color rgb="FFFF0000"/>
      <name val="Footlight MT Light"/>
      <family val="1"/>
    </font>
    <font>
      <sz val="10"/>
      <name val="Arial"/>
      <family val="2"/>
    </font>
    <font>
      <sz val="11"/>
      <color theme="1"/>
      <name val="Times New Roman"/>
      <family val="1"/>
    </font>
    <font>
      <b/>
      <sz val="12"/>
      <name val="Times New Roman"/>
      <family val="1"/>
    </font>
    <font>
      <sz val="12"/>
      <color theme="1"/>
      <name val="Times New Roman"/>
      <family val="1"/>
    </font>
    <font>
      <b/>
      <sz val="11"/>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name val="Times New Roman"/>
      <family val="1"/>
    </font>
    <font>
      <sz val="11"/>
      <name val="Times New Roman"/>
      <family val="1"/>
    </font>
    <font>
      <i/>
      <sz val="12"/>
      <color theme="4"/>
      <name val="Footlight MT Light"/>
      <family val="1"/>
    </font>
    <font>
      <b/>
      <i/>
      <sz val="12"/>
      <color theme="4"/>
      <name val="Footlight MT Light"/>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12" fillId="0" borderId="0"/>
  </cellStyleXfs>
  <cellXfs count="144">
    <xf numFmtId="0" fontId="0" fillId="0" borderId="0" xfId="0"/>
    <xf numFmtId="43" fontId="0" fillId="0" borderId="0" xfId="1" applyFont="1"/>
    <xf numFmtId="43" fontId="0" fillId="0" borderId="0" xfId="0" applyNumberFormat="1"/>
    <xf numFmtId="0" fontId="4" fillId="0" borderId="1" xfId="0" applyFont="1" applyBorder="1"/>
    <xf numFmtId="0" fontId="3" fillId="0" borderId="1" xfId="0" applyFont="1" applyBorder="1"/>
    <xf numFmtId="0" fontId="4" fillId="0" borderId="1" xfId="0" applyFont="1" applyBorder="1" applyAlignment="1">
      <alignment vertical="top"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vertical="top"/>
    </xf>
    <xf numFmtId="0" fontId="4" fillId="0" borderId="1" xfId="0" applyFont="1" applyBorder="1" applyAlignment="1">
      <alignment horizontal="left" vertical="top"/>
    </xf>
    <xf numFmtId="43" fontId="4" fillId="0" borderId="1" xfId="0" applyNumberFormat="1" applyFont="1" applyBorder="1"/>
    <xf numFmtId="0" fontId="4" fillId="0" borderId="1" xfId="0" applyFont="1" applyBorder="1" applyAlignment="1">
      <alignment wrapText="1"/>
    </xf>
    <xf numFmtId="0" fontId="3" fillId="0" borderId="1" xfId="0" applyFont="1" applyBorder="1" applyAlignment="1">
      <alignment horizontal="left" vertical="top" wrapText="1"/>
    </xf>
    <xf numFmtId="0" fontId="4" fillId="3" borderId="1" xfId="0" applyFont="1" applyFill="1" applyBorder="1"/>
    <xf numFmtId="43" fontId="4" fillId="3" borderId="1" xfId="1" applyFont="1" applyFill="1" applyBorder="1" applyAlignment="1">
      <alignment vertical="top" wrapText="1"/>
    </xf>
    <xf numFmtId="4" fontId="2" fillId="0" borderId="1" xfId="0" applyNumberFormat="1" applyFont="1" applyBorder="1"/>
    <xf numFmtId="0" fontId="6" fillId="0" borderId="1" xfId="0" applyFont="1" applyBorder="1" applyAlignment="1">
      <alignment vertical="center" wrapText="1"/>
    </xf>
    <xf numFmtId="0" fontId="7" fillId="3" borderId="1" xfId="2" applyFont="1" applyFill="1" applyBorder="1" applyAlignment="1">
      <alignment vertical="top" wrapText="1"/>
    </xf>
    <xf numFmtId="0" fontId="7"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6" fillId="3" borderId="1" xfId="2" applyFont="1" applyFill="1" applyBorder="1" applyAlignment="1">
      <alignment horizontal="left" vertical="top"/>
    </xf>
    <xf numFmtId="0" fontId="9" fillId="3" borderId="1" xfId="2" applyFont="1" applyFill="1" applyBorder="1" applyAlignment="1">
      <alignment vertical="top"/>
    </xf>
    <xf numFmtId="0" fontId="4"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3" borderId="1" xfId="0" applyFont="1" applyFill="1" applyBorder="1" applyAlignment="1">
      <alignment vertical="top"/>
    </xf>
    <xf numFmtId="0" fontId="9" fillId="3" borderId="1" xfId="5" applyFont="1" applyFill="1" applyBorder="1" applyAlignment="1">
      <alignment vertical="top"/>
    </xf>
    <xf numFmtId="0" fontId="6" fillId="3" borderId="1" xfId="2"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6" applyFont="1" applyBorder="1" applyAlignment="1">
      <alignment horizontal="left" vertical="top" wrapText="1"/>
    </xf>
    <xf numFmtId="0" fontId="6" fillId="3" borderId="1" xfId="5" applyFont="1" applyFill="1" applyBorder="1" applyAlignment="1">
      <alignment horizontal="left" vertical="top" wrapText="1"/>
    </xf>
    <xf numFmtId="0" fontId="7" fillId="3" borderId="1" xfId="2" applyFont="1" applyFill="1" applyBorder="1" applyAlignment="1">
      <alignment horizontal="left" vertical="top" wrapText="1"/>
    </xf>
    <xf numFmtId="0" fontId="4" fillId="3" borderId="1" xfId="0" applyFont="1" applyFill="1" applyBorder="1" applyAlignment="1">
      <alignment vertical="center" wrapText="1"/>
    </xf>
    <xf numFmtId="0" fontId="9" fillId="3" borderId="1" xfId="5" applyFont="1" applyFill="1" applyBorder="1" applyAlignment="1">
      <alignment vertical="top" wrapText="1"/>
    </xf>
    <xf numFmtId="0" fontId="7" fillId="3" borderId="1" xfId="8" applyFont="1" applyFill="1" applyBorder="1" applyAlignment="1">
      <alignment horizontal="left" vertical="top" wrapText="1"/>
    </xf>
    <xf numFmtId="0" fontId="9" fillId="3" borderId="1" xfId="2" applyFont="1" applyFill="1" applyBorder="1" applyAlignment="1">
      <alignment vertical="top" wrapText="1"/>
    </xf>
    <xf numFmtId="0" fontId="4" fillId="0" borderId="1" xfId="6" applyFont="1" applyBorder="1" applyAlignment="1">
      <alignment horizontal="left" vertical="top" wrapText="1"/>
    </xf>
    <xf numFmtId="43" fontId="7" fillId="3" borderId="1" xfId="1" applyFont="1" applyFill="1" applyBorder="1" applyAlignment="1">
      <alignment horizontal="center" vertical="top" wrapText="1"/>
    </xf>
    <xf numFmtId="43" fontId="9" fillId="3" borderId="1" xfId="1" applyFont="1" applyFill="1" applyBorder="1" applyAlignment="1">
      <alignment horizontal="center" vertical="top" wrapText="1"/>
    </xf>
    <xf numFmtId="43" fontId="9" fillId="3" borderId="1" xfId="1" applyFont="1" applyFill="1" applyBorder="1" applyAlignment="1">
      <alignment vertical="top"/>
    </xf>
    <xf numFmtId="43" fontId="4" fillId="0" borderId="1" xfId="1" applyFont="1" applyBorder="1" applyAlignment="1">
      <alignment horizontal="center" vertical="top"/>
    </xf>
    <xf numFmtId="43" fontId="3" fillId="3" borderId="1" xfId="1" applyFont="1" applyFill="1" applyBorder="1" applyAlignment="1">
      <alignment vertical="top"/>
    </xf>
    <xf numFmtId="43" fontId="4" fillId="3" borderId="1" xfId="1" applyFont="1" applyFill="1" applyBorder="1" applyAlignment="1">
      <alignment horizontal="center" vertical="top" wrapText="1"/>
    </xf>
    <xf numFmtId="43" fontId="6" fillId="3" borderId="1" xfId="1" applyFont="1" applyFill="1" applyBorder="1" applyAlignment="1">
      <alignment horizontal="center" vertical="top" wrapText="1"/>
    </xf>
    <xf numFmtId="43" fontId="7" fillId="3" borderId="1" xfId="1" applyFont="1" applyFill="1" applyBorder="1" applyAlignment="1">
      <alignment horizontal="right" vertical="top" wrapText="1"/>
    </xf>
    <xf numFmtId="43" fontId="4" fillId="3" borderId="1" xfId="1" applyFont="1" applyFill="1" applyBorder="1" applyAlignment="1">
      <alignment horizontal="right" vertical="top" wrapText="1"/>
    </xf>
    <xf numFmtId="43" fontId="4" fillId="0" borderId="1" xfId="1" applyFont="1" applyBorder="1" applyAlignment="1">
      <alignment horizontal="right" vertical="top"/>
    </xf>
    <xf numFmtId="43" fontId="4" fillId="3" borderId="1" xfId="1" applyFont="1" applyFill="1" applyBorder="1" applyAlignment="1">
      <alignment horizontal="right" vertical="top"/>
    </xf>
    <xf numFmtId="0" fontId="13" fillId="0" borderId="0" xfId="0" applyFont="1" applyAlignment="1">
      <alignment horizontal="left"/>
    </xf>
    <xf numFmtId="0" fontId="14" fillId="0" borderId="6" xfId="1" applyNumberFormat="1" applyFont="1" applyBorder="1" applyAlignment="1">
      <alignment horizontal="left"/>
    </xf>
    <xf numFmtId="0" fontId="15" fillId="0" borderId="0" xfId="0" applyFont="1" applyAlignment="1">
      <alignment horizontal="left"/>
    </xf>
    <xf numFmtId="0" fontId="13" fillId="0" borderId="0" xfId="0" applyFont="1"/>
    <xf numFmtId="0" fontId="16" fillId="4" borderId="1" xfId="0" applyFont="1" applyFill="1" applyBorder="1" applyAlignment="1">
      <alignment horizontal="left"/>
    </xf>
    <xf numFmtId="3" fontId="17" fillId="4" borderId="1" xfId="0" applyNumberFormat="1" applyFont="1" applyFill="1" applyBorder="1" applyAlignment="1">
      <alignment horizontal="left"/>
    </xf>
    <xf numFmtId="0" fontId="16" fillId="4" borderId="1" xfId="0" applyFont="1" applyFill="1" applyBorder="1" applyAlignment="1">
      <alignment horizontal="left" wrapText="1"/>
    </xf>
    <xf numFmtId="0" fontId="13" fillId="0" borderId="1" xfId="0" applyFont="1" applyBorder="1" applyAlignment="1">
      <alignment horizontal="left"/>
    </xf>
    <xf numFmtId="164" fontId="18" fillId="0" borderId="1" xfId="1" applyNumberFormat="1" applyFont="1" applyBorder="1" applyAlignment="1">
      <alignment horizontal="left" vertical="center" wrapText="1"/>
    </xf>
    <xf numFmtId="3" fontId="15" fillId="0" borderId="1" xfId="0" applyNumberFormat="1" applyFont="1" applyBorder="1" applyAlignment="1">
      <alignment horizontal="left"/>
    </xf>
    <xf numFmtId="0" fontId="13" fillId="0" borderId="1" xfId="0" applyFont="1" applyBorder="1"/>
    <xf numFmtId="164" fontId="19" fillId="0" borderId="1" xfId="1" applyNumberFormat="1" applyFont="1" applyBorder="1" applyAlignment="1">
      <alignment horizontal="left" vertical="center" wrapText="1"/>
    </xf>
    <xf numFmtId="3" fontId="13" fillId="0" borderId="1" xfId="0" applyNumberFormat="1" applyFont="1" applyBorder="1"/>
    <xf numFmtId="0" fontId="21" fillId="0" borderId="1" xfId="0" applyFont="1" applyBorder="1" applyAlignment="1">
      <alignment horizontal="left"/>
    </xf>
    <xf numFmtId="3" fontId="21" fillId="0" borderId="1" xfId="0" applyNumberFormat="1" applyFont="1" applyBorder="1"/>
    <xf numFmtId="0" fontId="16" fillId="5" borderId="1" xfId="0" applyFont="1" applyFill="1" applyBorder="1"/>
    <xf numFmtId="0" fontId="16" fillId="5" borderId="1" xfId="0" applyFont="1" applyFill="1" applyBorder="1" applyAlignment="1">
      <alignment horizontal="left"/>
    </xf>
    <xf numFmtId="3" fontId="16" fillId="5" borderId="1" xfId="0" applyNumberFormat="1" applyFont="1" applyFill="1" applyBorder="1"/>
    <xf numFmtId="3" fontId="17" fillId="0" borderId="1" xfId="0" applyNumberFormat="1" applyFont="1" applyBorder="1" applyAlignment="1">
      <alignment horizontal="left"/>
    </xf>
    <xf numFmtId="164" fontId="18" fillId="5" borderId="1" xfId="1" applyNumberFormat="1" applyFont="1" applyFill="1" applyBorder="1" applyAlignment="1">
      <alignment horizontal="left" vertical="center" wrapText="1"/>
    </xf>
    <xf numFmtId="3" fontId="17" fillId="5" borderId="1" xfId="0" applyNumberFormat="1" applyFont="1" applyFill="1" applyBorder="1" applyAlignment="1">
      <alignment horizontal="left"/>
    </xf>
    <xf numFmtId="164" fontId="19" fillId="5" borderId="1" xfId="1" applyNumberFormat="1" applyFont="1" applyFill="1" applyBorder="1" applyAlignment="1">
      <alignment horizontal="left" vertical="center" wrapText="1"/>
    </xf>
    <xf numFmtId="3" fontId="15" fillId="5" borderId="1" xfId="0" applyNumberFormat="1" applyFont="1" applyFill="1" applyBorder="1" applyAlignment="1">
      <alignment horizontal="left"/>
    </xf>
    <xf numFmtId="0" fontId="13" fillId="5" borderId="1" xfId="0" applyFont="1" applyFill="1" applyBorder="1" applyAlignment="1">
      <alignment horizontal="left"/>
    </xf>
    <xf numFmtId="0" fontId="13" fillId="5" borderId="1" xfId="0" applyFont="1" applyFill="1" applyBorder="1"/>
    <xf numFmtId="3" fontId="13" fillId="5" borderId="1" xfId="0" applyNumberFormat="1" applyFont="1" applyFill="1" applyBorder="1"/>
    <xf numFmtId="0" fontId="18" fillId="0" borderId="1" xfId="0" applyFont="1" applyBorder="1" applyAlignment="1">
      <alignment horizontal="left" vertical="center" wrapText="1"/>
    </xf>
    <xf numFmtId="0" fontId="18" fillId="5" borderId="1" xfId="0" applyFont="1" applyFill="1" applyBorder="1" applyAlignment="1">
      <alignment horizontal="left" vertical="center" wrapText="1"/>
    </xf>
    <xf numFmtId="0" fontId="17" fillId="0" borderId="1" xfId="0" applyFont="1" applyBorder="1" applyAlignment="1">
      <alignment horizontal="left"/>
    </xf>
    <xf numFmtId="0" fontId="19" fillId="5" borderId="7" xfId="0" applyFont="1" applyFill="1" applyBorder="1" applyAlignment="1">
      <alignment horizontal="left" wrapText="1"/>
    </xf>
    <xf numFmtId="3" fontId="15" fillId="3" borderId="1" xfId="0" applyNumberFormat="1" applyFont="1" applyFill="1" applyBorder="1" applyAlignment="1">
      <alignment horizontal="left"/>
    </xf>
    <xf numFmtId="3" fontId="20" fillId="3" borderId="1" xfId="0" applyNumberFormat="1" applyFont="1" applyFill="1" applyBorder="1" applyAlignment="1">
      <alignment horizontal="left"/>
    </xf>
    <xf numFmtId="3" fontId="0" fillId="0" borderId="0" xfId="0" applyNumberFormat="1"/>
    <xf numFmtId="43" fontId="13" fillId="0" borderId="1" xfId="1" applyFont="1" applyBorder="1"/>
    <xf numFmtId="43" fontId="10" fillId="0" borderId="1" xfId="1" applyFont="1" applyBorder="1"/>
    <xf numFmtId="43" fontId="5" fillId="3" borderId="1" xfId="1" applyFont="1" applyFill="1" applyBorder="1" applyAlignment="1">
      <alignment vertical="top" wrapText="1"/>
    </xf>
    <xf numFmtId="43" fontId="4" fillId="0" borderId="1" xfId="1" applyFont="1" applyBorder="1"/>
    <xf numFmtId="43" fontId="4" fillId="0" borderId="1" xfId="1" applyFont="1" applyBorder="1" applyAlignment="1">
      <alignment horizontal="right"/>
    </xf>
    <xf numFmtId="0" fontId="9" fillId="3" borderId="1" xfId="0" applyFont="1" applyFill="1" applyBorder="1" applyAlignment="1">
      <alignment horizontal="left" vertical="top"/>
    </xf>
    <xf numFmtId="0" fontId="3" fillId="0" borderId="1" xfId="0" applyFont="1" applyBorder="1" applyAlignment="1">
      <alignment horizontal="left" vertical="top"/>
    </xf>
    <xf numFmtId="43" fontId="4" fillId="0" borderId="1" xfId="1" applyFont="1" applyBorder="1" applyAlignment="1">
      <alignment horizontal="left" vertical="top"/>
    </xf>
    <xf numFmtId="43" fontId="4" fillId="0" borderId="1" xfId="1" applyFont="1" applyBorder="1" applyAlignment="1">
      <alignment horizontal="right" vertical="top" wrapText="1"/>
    </xf>
    <xf numFmtId="43" fontId="4" fillId="0" borderId="1" xfId="1" applyFont="1" applyBorder="1" applyAlignment="1">
      <alignment wrapText="1"/>
    </xf>
    <xf numFmtId="43" fontId="4" fillId="3" borderId="1" xfId="1" applyFont="1" applyFill="1" applyBorder="1" applyAlignment="1">
      <alignment horizontal="center" vertical="center" wrapText="1"/>
    </xf>
    <xf numFmtId="43" fontId="7" fillId="3" borderId="1" xfId="1" applyFont="1" applyFill="1" applyBorder="1" applyAlignment="1">
      <alignment horizontal="right" vertical="top"/>
    </xf>
    <xf numFmtId="43" fontId="9" fillId="3" borderId="1" xfId="1" applyFont="1" applyFill="1" applyBorder="1" applyAlignment="1">
      <alignment vertical="top" wrapText="1"/>
    </xf>
    <xf numFmtId="0" fontId="5" fillId="3" borderId="1" xfId="2" applyFont="1" applyFill="1" applyBorder="1" applyAlignment="1">
      <alignment vertical="top" wrapText="1"/>
    </xf>
    <xf numFmtId="43" fontId="3" fillId="3" borderId="1" xfId="1" applyFont="1" applyFill="1" applyBorder="1" applyAlignment="1">
      <alignment horizontal="left" vertical="top"/>
    </xf>
    <xf numFmtId="0" fontId="7" fillId="0" borderId="1" xfId="1" applyNumberFormat="1" applyFont="1" applyBorder="1" applyAlignment="1">
      <alignment wrapText="1"/>
    </xf>
    <xf numFmtId="0" fontId="7" fillId="0" borderId="1" xfId="0" applyFont="1" applyBorder="1" applyAlignment="1">
      <alignment wrapText="1"/>
    </xf>
    <xf numFmtId="0" fontId="3" fillId="3" borderId="2" xfId="0" applyFont="1" applyFill="1" applyBorder="1" applyAlignment="1">
      <alignment vertical="top"/>
    </xf>
    <xf numFmtId="0" fontId="3" fillId="3" borderId="3" xfId="0" applyFont="1" applyFill="1" applyBorder="1" applyAlignment="1">
      <alignment vertical="top"/>
    </xf>
    <xf numFmtId="0" fontId="9" fillId="3" borderId="2" xfId="5" applyFont="1" applyFill="1" applyBorder="1" applyAlignment="1">
      <alignment vertical="top" wrapText="1"/>
    </xf>
    <xf numFmtId="0" fontId="9" fillId="3" borderId="3" xfId="5" applyFont="1" applyFill="1" applyBorder="1" applyAlignment="1">
      <alignment vertical="top" wrapText="1"/>
    </xf>
    <xf numFmtId="0" fontId="9" fillId="3" borderId="4" xfId="5" applyFont="1" applyFill="1" applyBorder="1" applyAlignment="1">
      <alignment vertical="top" wrapText="1"/>
    </xf>
    <xf numFmtId="43" fontId="4" fillId="0" borderId="1" xfId="0" applyNumberFormat="1" applyFont="1" applyBorder="1" applyAlignment="1">
      <alignment horizontal="left" vertical="top"/>
    </xf>
    <xf numFmtId="43" fontId="3" fillId="3" borderId="2" xfId="1" applyFont="1" applyFill="1" applyBorder="1" applyAlignment="1">
      <alignment vertical="top"/>
    </xf>
    <xf numFmtId="43" fontId="4" fillId="3" borderId="1" xfId="1" applyFont="1" applyFill="1" applyBorder="1"/>
    <xf numFmtId="43" fontId="3" fillId="0" borderId="1" xfId="1" applyFont="1" applyBorder="1" applyAlignment="1">
      <alignment horizontal="right" vertical="top"/>
    </xf>
    <xf numFmtId="43" fontId="3" fillId="0" borderId="1" xfId="1" applyFont="1" applyBorder="1" applyAlignment="1">
      <alignment horizontal="center" vertical="top"/>
    </xf>
    <xf numFmtId="43" fontId="3" fillId="0" borderId="1" xfId="1" applyFont="1" applyBorder="1"/>
    <xf numFmtId="0" fontId="11" fillId="0" borderId="1" xfId="0" applyFont="1" applyBorder="1" applyAlignment="1">
      <alignment wrapText="1"/>
    </xf>
    <xf numFmtId="0" fontId="11" fillId="0" borderId="1" xfId="0" applyFont="1" applyBorder="1"/>
    <xf numFmtId="0" fontId="7" fillId="2" borderId="1" xfId="2" applyFont="1" applyFill="1" applyBorder="1" applyAlignment="1">
      <alignment vertical="top" wrapText="1"/>
    </xf>
    <xf numFmtId="0" fontId="4" fillId="0" borderId="1" xfId="0" applyFont="1" applyBorder="1" applyAlignment="1">
      <alignment horizontal="left" vertical="top" wrapText="1"/>
    </xf>
    <xf numFmtId="0" fontId="11" fillId="0" borderId="1" xfId="0" applyFont="1" applyBorder="1" applyAlignment="1">
      <alignment vertical="top" wrapText="1"/>
    </xf>
    <xf numFmtId="0" fontId="7" fillId="3" borderId="1" xfId="6" applyFont="1" applyFill="1" applyBorder="1" applyAlignment="1">
      <alignment horizontal="left" vertical="top" wrapText="1"/>
    </xf>
    <xf numFmtId="0" fontId="4" fillId="3" borderId="1" xfId="0" applyFont="1" applyFill="1" applyBorder="1" applyAlignment="1">
      <alignment vertical="top" wrapText="1"/>
    </xf>
    <xf numFmtId="43" fontId="10" fillId="0" borderId="1" xfId="1" applyFont="1" applyBorder="1" applyAlignment="1">
      <alignment vertical="top"/>
    </xf>
    <xf numFmtId="0" fontId="11" fillId="3" borderId="1" xfId="0" applyFont="1" applyFill="1" applyBorder="1" applyAlignment="1">
      <alignment wrapText="1"/>
    </xf>
    <xf numFmtId="0" fontId="4" fillId="0" borderId="1" xfId="0" applyFont="1" applyBorder="1" applyAlignment="1">
      <alignment horizontal="left" vertical="top" wrapText="1"/>
    </xf>
    <xf numFmtId="0" fontId="16" fillId="3" borderId="1" xfId="0" applyFont="1" applyFill="1" applyBorder="1"/>
    <xf numFmtId="164" fontId="19" fillId="3" borderId="1" xfId="1" applyNumberFormat="1" applyFont="1" applyFill="1" applyBorder="1" applyAlignment="1">
      <alignment horizontal="left" vertical="center" wrapText="1"/>
    </xf>
    <xf numFmtId="0" fontId="13" fillId="3" borderId="1" xfId="0" applyFont="1" applyFill="1" applyBorder="1" applyAlignment="1">
      <alignment horizontal="left"/>
    </xf>
    <xf numFmtId="0" fontId="13" fillId="3" borderId="1" xfId="0" applyFont="1" applyFill="1" applyBorder="1"/>
    <xf numFmtId="3" fontId="13" fillId="3" borderId="1" xfId="0" applyNumberFormat="1" applyFont="1" applyFill="1" applyBorder="1"/>
    <xf numFmtId="3" fontId="16" fillId="3" borderId="1" xfId="0" applyNumberFormat="1" applyFont="1" applyFill="1" applyBorder="1"/>
    <xf numFmtId="0" fontId="0" fillId="3" borderId="0" xfId="0" applyFill="1"/>
    <xf numFmtId="164" fontId="18" fillId="3" borderId="1" xfId="1" applyNumberFormat="1" applyFont="1" applyFill="1" applyBorder="1" applyAlignment="1">
      <alignment horizontal="left" vertical="center" wrapText="1"/>
    </xf>
    <xf numFmtId="3" fontId="17" fillId="3" borderId="1" xfId="0" applyNumberFormat="1" applyFont="1" applyFill="1" applyBorder="1" applyAlignment="1">
      <alignment horizontal="left"/>
    </xf>
    <xf numFmtId="0" fontId="16" fillId="3" borderId="1" xfId="0" applyFont="1" applyFill="1" applyBorder="1" applyAlignment="1">
      <alignment horizontal="left"/>
    </xf>
    <xf numFmtId="0" fontId="2" fillId="3" borderId="0" xfId="0" applyFont="1" applyFill="1"/>
    <xf numFmtId="0" fontId="3" fillId="3" borderId="1" xfId="0" applyFont="1" applyFill="1" applyBorder="1" applyAlignment="1">
      <alignment horizontal="left" vertical="top"/>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0" fontId="9" fillId="3" borderId="1" xfId="2" applyFont="1" applyFill="1" applyBorder="1" applyAlignment="1">
      <alignment horizontal="left" vertical="top"/>
    </xf>
    <xf numFmtId="0" fontId="5" fillId="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9" fillId="3" borderId="1" xfId="5" applyFont="1" applyFill="1" applyBorder="1" applyAlignment="1">
      <alignment horizontal="left" vertical="top"/>
    </xf>
    <xf numFmtId="0" fontId="9" fillId="3" borderId="1" xfId="5" applyFont="1" applyFill="1" applyBorder="1" applyAlignment="1">
      <alignment horizontal="left" vertical="top" wrapText="1"/>
    </xf>
    <xf numFmtId="0" fontId="20" fillId="0" borderId="5" xfId="1" applyNumberFormat="1" applyFont="1" applyBorder="1" applyAlignment="1">
      <alignment horizontal="center"/>
    </xf>
    <xf numFmtId="0" fontId="20" fillId="0" borderId="7" xfId="1" applyNumberFormat="1" applyFont="1" applyBorder="1" applyAlignment="1">
      <alignment horizontal="center"/>
    </xf>
    <xf numFmtId="0" fontId="19" fillId="0" borderId="5" xfId="0" applyFont="1" applyBorder="1" applyAlignment="1">
      <alignment horizontal="left" wrapText="1"/>
    </xf>
    <xf numFmtId="0" fontId="19" fillId="0" borderId="7" xfId="0" applyFont="1" applyBorder="1" applyAlignment="1">
      <alignment horizontal="left" wrapText="1"/>
    </xf>
    <xf numFmtId="0" fontId="13" fillId="0" borderId="5" xfId="0" applyFont="1" applyBorder="1" applyAlignment="1">
      <alignment horizontal="center"/>
    </xf>
    <xf numFmtId="0" fontId="13" fillId="0" borderId="7" xfId="0" applyFont="1" applyBorder="1" applyAlignment="1">
      <alignment horizontal="center"/>
    </xf>
  </cellXfs>
  <cellStyles count="9">
    <cellStyle name="Comma" xfId="1" builtinId="3"/>
    <cellStyle name="Comma 2 5 2" xfId="3"/>
    <cellStyle name="Normal" xfId="0" builtinId="0"/>
    <cellStyle name="Normal 2 2" xfId="8"/>
    <cellStyle name="Normal 2 4" xfId="5"/>
    <cellStyle name="Normal 2 4 2 2 3 2 6 2" xfId="4"/>
    <cellStyle name="Normal 2 4 2 2 3 2 8" xfId="6"/>
    <cellStyle name="Normal 4" xfId="7"/>
    <cellStyle name="Normal 6"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2"/>
  <sheetViews>
    <sheetView topLeftCell="D27" workbookViewId="0">
      <selection activeCell="G6" sqref="G6:G32"/>
    </sheetView>
  </sheetViews>
  <sheetFormatPr defaultColWidth="9.140625" defaultRowHeight="15.75"/>
  <cols>
    <col min="1" max="1" width="7.140625" style="9" customWidth="1"/>
    <col min="2" max="2" width="31.5703125" style="9" customWidth="1"/>
    <col min="3" max="3" width="25.5703125" style="6" bestFit="1" customWidth="1"/>
    <col min="4" max="4" width="49" style="9" customWidth="1"/>
    <col min="5" max="5" width="32.5703125" style="45" customWidth="1"/>
    <col min="6" max="6" width="21.85546875" style="39" customWidth="1"/>
    <col min="7" max="7" width="24.5703125" style="45" bestFit="1" customWidth="1"/>
    <col min="8" max="8" width="11.42578125" style="9" customWidth="1"/>
    <col min="9" max="9" width="45.140625" style="3" customWidth="1"/>
    <col min="10" max="10" width="16.42578125" style="3" bestFit="1" customWidth="1"/>
    <col min="11" max="11" width="9.140625" style="3"/>
    <col min="12" max="12" width="17.85546875" style="3" bestFit="1" customWidth="1"/>
    <col min="13" max="13" width="16.42578125" style="83" bestFit="1" customWidth="1"/>
    <col min="14" max="16384" width="9.140625" style="3"/>
  </cols>
  <sheetData>
    <row r="1" spans="1:9">
      <c r="A1" s="18"/>
      <c r="B1" s="130" t="s">
        <v>0</v>
      </c>
      <c r="C1" s="130"/>
      <c r="D1" s="130"/>
      <c r="E1" s="130"/>
      <c r="F1" s="130"/>
      <c r="G1" s="130"/>
      <c r="H1" s="130"/>
    </row>
    <row r="2" spans="1:9">
      <c r="A2" s="18"/>
      <c r="B2" s="130" t="s">
        <v>74</v>
      </c>
      <c r="C2" s="130"/>
      <c r="D2" s="130"/>
      <c r="E2" s="130"/>
      <c r="F2" s="130"/>
      <c r="G2" s="130"/>
      <c r="H2" s="130"/>
    </row>
    <row r="3" spans="1:9">
      <c r="A3" s="18"/>
      <c r="B3" s="131" t="s">
        <v>170</v>
      </c>
      <c r="C3" s="131"/>
      <c r="D3" s="131"/>
      <c r="E3" s="131"/>
      <c r="F3" s="131"/>
      <c r="G3" s="131"/>
      <c r="H3" s="131"/>
    </row>
    <row r="4" spans="1:9" ht="31.5">
      <c r="A4" s="85" t="s">
        <v>11</v>
      </c>
      <c r="B4" s="19" t="s">
        <v>1</v>
      </c>
      <c r="C4" s="19" t="s">
        <v>12</v>
      </c>
      <c r="D4" s="19" t="s">
        <v>13</v>
      </c>
      <c r="E4" s="37" t="s">
        <v>14</v>
      </c>
      <c r="F4" s="37" t="s">
        <v>15</v>
      </c>
      <c r="G4" s="37" t="s">
        <v>16</v>
      </c>
      <c r="H4" s="19" t="s">
        <v>17</v>
      </c>
    </row>
    <row r="5" spans="1:9" ht="78.75">
      <c r="A5" s="20"/>
      <c r="B5" s="132" t="s">
        <v>75</v>
      </c>
      <c r="C5" s="132"/>
      <c r="D5" s="132"/>
      <c r="E5" s="38"/>
      <c r="F5" s="38"/>
      <c r="G5" s="38"/>
      <c r="H5" s="21"/>
      <c r="I5" s="108" t="s">
        <v>295</v>
      </c>
    </row>
    <row r="6" spans="1:9" ht="31.5">
      <c r="B6" s="6" t="s">
        <v>212</v>
      </c>
      <c r="C6" s="7" t="s">
        <v>20</v>
      </c>
      <c r="D6" s="7" t="s">
        <v>21</v>
      </c>
      <c r="E6" s="83">
        <f>'Admin Rec '!G14</f>
        <v>150000</v>
      </c>
      <c r="G6" s="45">
        <v>150000</v>
      </c>
      <c r="H6" s="9" t="s">
        <v>5</v>
      </c>
    </row>
    <row r="7" spans="1:9" ht="78.75">
      <c r="B7" s="6" t="s">
        <v>213</v>
      </c>
      <c r="C7" s="7" t="s">
        <v>22</v>
      </c>
      <c r="D7" s="7" t="s">
        <v>83</v>
      </c>
      <c r="E7" s="83">
        <f>'Admin Rec '!G44+'Admin Rec '!G34+'Admin Rec '!G24+'Admin Rec '!G12</f>
        <v>4003800</v>
      </c>
      <c r="G7" s="45">
        <v>4003800</v>
      </c>
      <c r="H7" s="9" t="s">
        <v>5</v>
      </c>
      <c r="I7" s="108" t="s">
        <v>290</v>
      </c>
    </row>
    <row r="8" spans="1:9" ht="31.5">
      <c r="B8" s="6" t="s">
        <v>214</v>
      </c>
      <c r="C8" s="7" t="s">
        <v>33</v>
      </c>
      <c r="D8" s="7" t="s">
        <v>34</v>
      </c>
      <c r="E8" s="83">
        <f>'Admin Rec '!G54</f>
        <v>1017606</v>
      </c>
      <c r="G8" s="45">
        <v>1017606</v>
      </c>
      <c r="H8" s="9" t="s">
        <v>5</v>
      </c>
      <c r="I8" s="109" t="s">
        <v>291</v>
      </c>
    </row>
    <row r="9" spans="1:9" ht="31.5">
      <c r="B9" s="6" t="s">
        <v>215</v>
      </c>
      <c r="C9" s="23" t="s">
        <v>46</v>
      </c>
      <c r="D9" s="7" t="s">
        <v>47</v>
      </c>
      <c r="E9" s="83">
        <f>'Admin Rec '!G65</f>
        <v>109080</v>
      </c>
      <c r="G9" s="45">
        <v>109080</v>
      </c>
      <c r="H9" s="9" t="s">
        <v>5</v>
      </c>
      <c r="I9" s="109" t="s">
        <v>291</v>
      </c>
    </row>
    <row r="10" spans="1:9" ht="31.5">
      <c r="B10" s="6" t="s">
        <v>216</v>
      </c>
      <c r="C10" s="7" t="s">
        <v>18</v>
      </c>
      <c r="D10" s="7" t="s">
        <v>19</v>
      </c>
      <c r="E10" s="83">
        <v>250000</v>
      </c>
      <c r="G10" s="83">
        <v>250000</v>
      </c>
      <c r="H10" s="9" t="s">
        <v>5</v>
      </c>
    </row>
    <row r="11" spans="1:9" ht="63">
      <c r="B11" s="6" t="s">
        <v>217</v>
      </c>
      <c r="C11" s="7" t="s">
        <v>23</v>
      </c>
      <c r="D11" s="7" t="s">
        <v>24</v>
      </c>
      <c r="E11" s="83">
        <v>300000</v>
      </c>
      <c r="G11" s="83">
        <v>300000</v>
      </c>
      <c r="H11" s="9" t="s">
        <v>5</v>
      </c>
    </row>
    <row r="12" spans="1:9" ht="31.5">
      <c r="B12" s="6" t="s">
        <v>218</v>
      </c>
      <c r="C12" s="7" t="s">
        <v>25</v>
      </c>
      <c r="D12" s="7" t="s">
        <v>26</v>
      </c>
      <c r="E12" s="83">
        <v>340000</v>
      </c>
      <c r="G12" s="83">
        <v>340000</v>
      </c>
      <c r="H12" s="9" t="s">
        <v>5</v>
      </c>
    </row>
    <row r="13" spans="1:9" ht="47.25">
      <c r="B13" s="6" t="s">
        <v>219</v>
      </c>
      <c r="C13" s="6" t="s">
        <v>27</v>
      </c>
      <c r="D13" s="7" t="s">
        <v>28</v>
      </c>
      <c r="E13" s="83">
        <v>100000</v>
      </c>
      <c r="G13" s="83">
        <v>100000</v>
      </c>
      <c r="H13" s="9" t="s">
        <v>5</v>
      </c>
      <c r="I13" s="112" t="s">
        <v>292</v>
      </c>
    </row>
    <row r="14" spans="1:9" ht="31.5">
      <c r="B14" s="6" t="s">
        <v>220</v>
      </c>
      <c r="C14" s="7" t="s">
        <v>29</v>
      </c>
      <c r="D14" s="7" t="s">
        <v>30</v>
      </c>
      <c r="E14" s="83">
        <v>64108.06</v>
      </c>
      <c r="G14" s="83">
        <v>64108.06</v>
      </c>
      <c r="H14" s="9" t="s">
        <v>5</v>
      </c>
    </row>
    <row r="15" spans="1:9" ht="31.5">
      <c r="B15" s="6" t="s">
        <v>221</v>
      </c>
      <c r="C15" s="7" t="s">
        <v>31</v>
      </c>
      <c r="D15" s="7" t="s">
        <v>32</v>
      </c>
      <c r="E15" s="83">
        <v>800000</v>
      </c>
      <c r="G15" s="83">
        <v>800000</v>
      </c>
      <c r="H15" s="9" t="s">
        <v>5</v>
      </c>
    </row>
    <row r="16" spans="1:9" ht="31.5">
      <c r="B16" s="22" t="s">
        <v>222</v>
      </c>
      <c r="C16" s="7" t="s">
        <v>277</v>
      </c>
      <c r="D16" s="7" t="s">
        <v>278</v>
      </c>
      <c r="E16" s="83">
        <v>400000</v>
      </c>
      <c r="G16" s="83">
        <v>400000</v>
      </c>
      <c r="H16" s="9" t="s">
        <v>5</v>
      </c>
    </row>
    <row r="17" spans="2:8" ht="31.5">
      <c r="B17" s="6" t="s">
        <v>223</v>
      </c>
      <c r="C17" s="7" t="s">
        <v>35</v>
      </c>
      <c r="D17" s="7" t="s">
        <v>35</v>
      </c>
      <c r="E17" s="83">
        <v>50000</v>
      </c>
      <c r="G17" s="83">
        <v>50000</v>
      </c>
      <c r="H17" s="9" t="s">
        <v>5</v>
      </c>
    </row>
    <row r="18" spans="2:8" ht="31.5">
      <c r="B18" s="6" t="s">
        <v>224</v>
      </c>
      <c r="C18" s="7" t="s">
        <v>36</v>
      </c>
      <c r="D18" s="7" t="s">
        <v>37</v>
      </c>
      <c r="E18" s="83">
        <v>50000</v>
      </c>
      <c r="G18" s="83">
        <v>50000</v>
      </c>
      <c r="H18" s="9" t="s">
        <v>5</v>
      </c>
    </row>
    <row r="19" spans="2:8" ht="31.5">
      <c r="B19" s="6" t="s">
        <v>225</v>
      </c>
      <c r="C19" s="7" t="s">
        <v>38</v>
      </c>
      <c r="D19" s="7" t="s">
        <v>39</v>
      </c>
      <c r="E19" s="83">
        <v>50000</v>
      </c>
      <c r="G19" s="83">
        <v>50000</v>
      </c>
      <c r="H19" s="9" t="s">
        <v>5</v>
      </c>
    </row>
    <row r="20" spans="2:8" ht="47.25">
      <c r="B20" s="6" t="s">
        <v>226</v>
      </c>
      <c r="C20" s="7" t="s">
        <v>40</v>
      </c>
      <c r="D20" s="7" t="s">
        <v>271</v>
      </c>
      <c r="E20" s="83">
        <v>50000</v>
      </c>
      <c r="G20" s="83">
        <v>50000</v>
      </c>
      <c r="H20" s="9" t="s">
        <v>5</v>
      </c>
    </row>
    <row r="21" spans="2:8" ht="47.25">
      <c r="B21" s="6" t="s">
        <v>227</v>
      </c>
      <c r="C21" s="7" t="s">
        <v>41</v>
      </c>
      <c r="D21" s="7" t="s">
        <v>42</v>
      </c>
      <c r="E21" s="83">
        <v>50000</v>
      </c>
      <c r="G21" s="83">
        <v>50000</v>
      </c>
      <c r="H21" s="9" t="s">
        <v>5</v>
      </c>
    </row>
    <row r="22" spans="2:8" ht="31.5">
      <c r="B22" s="6" t="s">
        <v>228</v>
      </c>
      <c r="C22" s="7" t="s">
        <v>43</v>
      </c>
      <c r="D22" s="7" t="s">
        <v>44</v>
      </c>
      <c r="E22" s="83">
        <v>50000</v>
      </c>
      <c r="G22" s="83">
        <v>50000</v>
      </c>
      <c r="H22" s="9" t="s">
        <v>5</v>
      </c>
    </row>
    <row r="23" spans="2:8" ht="31.5">
      <c r="B23" s="6" t="s">
        <v>229</v>
      </c>
      <c r="C23" s="7" t="s">
        <v>45</v>
      </c>
      <c r="D23" s="7" t="s">
        <v>272</v>
      </c>
      <c r="E23" s="83">
        <v>50000</v>
      </c>
      <c r="G23" s="83">
        <v>50000</v>
      </c>
      <c r="H23" s="9" t="s">
        <v>5</v>
      </c>
    </row>
    <row r="24" spans="2:8" ht="31.5">
      <c r="B24" s="6" t="s">
        <v>230</v>
      </c>
      <c r="C24" s="7" t="s">
        <v>274</v>
      </c>
      <c r="D24" s="7" t="s">
        <v>293</v>
      </c>
      <c r="E24" s="83">
        <v>1560000</v>
      </c>
      <c r="G24" s="83">
        <v>1560000</v>
      </c>
      <c r="H24" s="9" t="s">
        <v>5</v>
      </c>
    </row>
    <row r="25" spans="2:8" ht="31.5">
      <c r="B25" s="6" t="s">
        <v>231</v>
      </c>
      <c r="C25" s="7" t="s">
        <v>48</v>
      </c>
      <c r="D25" s="7" t="s">
        <v>49</v>
      </c>
      <c r="E25" s="83">
        <v>150000</v>
      </c>
      <c r="G25" s="83">
        <v>150000</v>
      </c>
      <c r="H25" s="9" t="s">
        <v>5</v>
      </c>
    </row>
    <row r="26" spans="2:8" ht="31.5">
      <c r="B26" s="6" t="s">
        <v>232</v>
      </c>
      <c r="C26" s="7" t="s">
        <v>50</v>
      </c>
      <c r="D26" s="7" t="s">
        <v>51</v>
      </c>
      <c r="E26" s="83">
        <v>800000</v>
      </c>
      <c r="G26" s="83">
        <v>800000</v>
      </c>
      <c r="H26" s="9" t="s">
        <v>5</v>
      </c>
    </row>
    <row r="27" spans="2:8" ht="47.25">
      <c r="B27" s="6" t="s">
        <v>233</v>
      </c>
      <c r="C27" s="7" t="s">
        <v>53</v>
      </c>
      <c r="D27" s="7" t="s">
        <v>54</v>
      </c>
      <c r="E27" s="83">
        <v>50000</v>
      </c>
      <c r="G27" s="83">
        <v>50000</v>
      </c>
      <c r="H27" s="9" t="s">
        <v>5</v>
      </c>
    </row>
    <row r="28" spans="2:8" ht="31.5">
      <c r="B28" s="6" t="s">
        <v>234</v>
      </c>
      <c r="C28" s="7" t="s">
        <v>296</v>
      </c>
      <c r="D28" s="7" t="s">
        <v>55</v>
      </c>
      <c r="E28" s="83">
        <v>50000</v>
      </c>
      <c r="G28" s="83">
        <v>50000</v>
      </c>
      <c r="H28" s="9" t="s">
        <v>5</v>
      </c>
    </row>
    <row r="29" spans="2:8" ht="47.25">
      <c r="B29" s="6" t="s">
        <v>235</v>
      </c>
      <c r="C29" s="7" t="s">
        <v>56</v>
      </c>
      <c r="D29" s="7" t="s">
        <v>57</v>
      </c>
      <c r="E29" s="83">
        <v>300000</v>
      </c>
      <c r="G29" s="83">
        <v>300000</v>
      </c>
      <c r="H29" s="9" t="s">
        <v>5</v>
      </c>
    </row>
    <row r="30" spans="2:8" ht="47.25">
      <c r="B30" s="6" t="s">
        <v>236</v>
      </c>
      <c r="C30" s="7" t="s">
        <v>58</v>
      </c>
      <c r="D30" s="7" t="s">
        <v>59</v>
      </c>
      <c r="E30" s="83">
        <f>12350*12</f>
        <v>148200</v>
      </c>
      <c r="G30" s="83">
        <f>12350*12</f>
        <v>148200</v>
      </c>
      <c r="H30" s="9" t="s">
        <v>5</v>
      </c>
    </row>
    <row r="31" spans="2:8" ht="31.5">
      <c r="B31" s="6" t="s">
        <v>237</v>
      </c>
      <c r="C31" s="7" t="s">
        <v>294</v>
      </c>
      <c r="D31" s="7" t="s">
        <v>61</v>
      </c>
      <c r="E31" s="83">
        <v>100000</v>
      </c>
      <c r="G31" s="83">
        <v>100000</v>
      </c>
      <c r="H31" s="9" t="s">
        <v>5</v>
      </c>
    </row>
    <row r="32" spans="2:8" ht="31.5">
      <c r="B32" s="6" t="s">
        <v>238</v>
      </c>
      <c r="C32" s="7" t="s">
        <v>62</v>
      </c>
      <c r="D32" s="7" t="s">
        <v>63</v>
      </c>
      <c r="E32" s="83">
        <v>5000</v>
      </c>
      <c r="G32" s="83">
        <v>5000</v>
      </c>
      <c r="H32" s="9" t="s">
        <v>5</v>
      </c>
    </row>
    <row r="33" spans="1:8">
      <c r="B33" s="6"/>
      <c r="C33" s="7"/>
      <c r="D33" s="7"/>
      <c r="E33" s="83"/>
    </row>
    <row r="34" spans="1:8">
      <c r="B34" s="6"/>
      <c r="C34" s="7"/>
      <c r="D34" s="7"/>
      <c r="E34" s="83"/>
    </row>
    <row r="35" spans="1:8">
      <c r="A35" s="26"/>
      <c r="B35" s="133" t="s">
        <v>76</v>
      </c>
      <c r="C35" s="133"/>
      <c r="D35" s="133"/>
      <c r="E35" s="82"/>
      <c r="F35" s="82"/>
      <c r="G35" s="82"/>
      <c r="H35" s="93"/>
    </row>
    <row r="36" spans="1:8" ht="31.5">
      <c r="B36" s="6" t="s">
        <v>239</v>
      </c>
      <c r="C36" s="11" t="s">
        <v>294</v>
      </c>
      <c r="D36" s="11" t="s">
        <v>61</v>
      </c>
      <c r="E36" s="89">
        <v>500000</v>
      </c>
      <c r="F36" s="87"/>
      <c r="G36" s="89">
        <v>500000</v>
      </c>
      <c r="H36" s="9" t="s">
        <v>5</v>
      </c>
    </row>
    <row r="37" spans="1:8" ht="31.5">
      <c r="B37" s="6" t="s">
        <v>242</v>
      </c>
      <c r="C37" s="11" t="s">
        <v>18</v>
      </c>
      <c r="D37" s="11" t="s">
        <v>19</v>
      </c>
      <c r="E37" s="89">
        <v>100000</v>
      </c>
      <c r="F37" s="87"/>
      <c r="G37" s="89">
        <v>100000</v>
      </c>
      <c r="H37" s="9" t="s">
        <v>5</v>
      </c>
    </row>
    <row r="38" spans="1:8" ht="31.5">
      <c r="B38" s="6" t="s">
        <v>243</v>
      </c>
      <c r="C38" s="11" t="s">
        <v>31</v>
      </c>
      <c r="D38" s="11" t="s">
        <v>32</v>
      </c>
      <c r="E38" s="89">
        <v>1200000</v>
      </c>
      <c r="F38" s="87"/>
      <c r="G38" s="89">
        <v>1200000</v>
      </c>
      <c r="H38" s="9" t="s">
        <v>5</v>
      </c>
    </row>
    <row r="39" spans="1:8" ht="47.25">
      <c r="B39" s="6" t="s">
        <v>244</v>
      </c>
      <c r="C39" s="11" t="s">
        <v>60</v>
      </c>
      <c r="D39" s="11" t="s">
        <v>282</v>
      </c>
      <c r="E39" s="83">
        <v>364000.03</v>
      </c>
      <c r="F39" s="87"/>
      <c r="G39" s="83">
        <v>364000.03</v>
      </c>
      <c r="H39" s="9" t="s">
        <v>5</v>
      </c>
    </row>
    <row r="40" spans="1:8" ht="47.25">
      <c r="B40" s="6" t="s">
        <v>245</v>
      </c>
      <c r="C40" s="11" t="s">
        <v>52</v>
      </c>
      <c r="D40" s="11" t="s">
        <v>85</v>
      </c>
      <c r="E40" s="83">
        <v>200000</v>
      </c>
      <c r="F40" s="87"/>
      <c r="G40" s="83">
        <v>200000</v>
      </c>
      <c r="H40" s="9" t="s">
        <v>5</v>
      </c>
    </row>
    <row r="41" spans="1:8" ht="31.5">
      <c r="B41" s="95" t="s">
        <v>240</v>
      </c>
      <c r="C41" s="11" t="s">
        <v>116</v>
      </c>
      <c r="D41" s="11" t="s">
        <v>171</v>
      </c>
      <c r="E41" s="83">
        <v>50000</v>
      </c>
      <c r="F41" s="87"/>
      <c r="G41" s="83">
        <v>50000</v>
      </c>
      <c r="H41" s="9" t="s">
        <v>5</v>
      </c>
    </row>
    <row r="42" spans="1:8" ht="31.5">
      <c r="B42" s="6" t="s">
        <v>246</v>
      </c>
      <c r="C42" s="11" t="s">
        <v>35</v>
      </c>
      <c r="D42" s="11" t="s">
        <v>84</v>
      </c>
      <c r="E42" s="83">
        <v>300000</v>
      </c>
      <c r="F42" s="87"/>
      <c r="G42" s="83">
        <v>300000</v>
      </c>
      <c r="H42" s="9" t="s">
        <v>5</v>
      </c>
    </row>
    <row r="43" spans="1:8" ht="47.25">
      <c r="B43" s="6" t="s">
        <v>247</v>
      </c>
      <c r="C43" s="11" t="s">
        <v>64</v>
      </c>
      <c r="D43" s="11" t="s">
        <v>281</v>
      </c>
      <c r="E43" s="84">
        <v>300000</v>
      </c>
      <c r="F43" s="87"/>
      <c r="G43" s="84">
        <v>300000</v>
      </c>
      <c r="H43" s="9" t="s">
        <v>5</v>
      </c>
    </row>
    <row r="44" spans="1:8" ht="63">
      <c r="B44" s="6" t="s">
        <v>248</v>
      </c>
      <c r="C44" s="11" t="s">
        <v>23</v>
      </c>
      <c r="D44" s="11" t="s">
        <v>24</v>
      </c>
      <c r="E44" s="83">
        <v>200000</v>
      </c>
      <c r="F44" s="87"/>
      <c r="G44" s="83">
        <v>200000</v>
      </c>
      <c r="H44" s="9" t="s">
        <v>5</v>
      </c>
    </row>
    <row r="45" spans="1:8" ht="31.5">
      <c r="B45" s="6" t="s">
        <v>249</v>
      </c>
      <c r="C45" s="11" t="s">
        <v>48</v>
      </c>
      <c r="D45" s="11" t="s">
        <v>49</v>
      </c>
      <c r="E45" s="89">
        <v>208000</v>
      </c>
      <c r="F45" s="87"/>
      <c r="G45" s="89">
        <v>208000</v>
      </c>
      <c r="H45" s="9" t="s">
        <v>5</v>
      </c>
    </row>
    <row r="46" spans="1:8" ht="31.5">
      <c r="B46" s="6" t="s">
        <v>250</v>
      </c>
      <c r="C46" s="11" t="s">
        <v>274</v>
      </c>
      <c r="D46" s="11" t="s">
        <v>280</v>
      </c>
      <c r="E46" s="89">
        <v>1456000</v>
      </c>
      <c r="F46" s="87"/>
      <c r="G46" s="89">
        <v>1456000</v>
      </c>
      <c r="H46" s="9" t="s">
        <v>5</v>
      </c>
    </row>
    <row r="47" spans="1:8" ht="31.5">
      <c r="B47" s="6" t="s">
        <v>251</v>
      </c>
      <c r="C47" s="11" t="s">
        <v>275</v>
      </c>
      <c r="D47" s="11" t="s">
        <v>276</v>
      </c>
      <c r="E47" s="89">
        <v>200000</v>
      </c>
      <c r="F47" s="87"/>
      <c r="G47" s="89">
        <v>200000</v>
      </c>
      <c r="H47" s="9" t="s">
        <v>5</v>
      </c>
    </row>
    <row r="48" spans="1:8" ht="47.25">
      <c r="B48" s="96" t="s">
        <v>241</v>
      </c>
      <c r="C48" s="11" t="s">
        <v>56</v>
      </c>
      <c r="D48" s="7" t="s">
        <v>57</v>
      </c>
      <c r="E48" s="89">
        <v>45897</v>
      </c>
      <c r="F48" s="87"/>
      <c r="G48" s="89">
        <v>45897</v>
      </c>
      <c r="H48" s="9" t="s">
        <v>5</v>
      </c>
    </row>
    <row r="49" spans="1:13" ht="47.25">
      <c r="B49" s="6" t="s">
        <v>252</v>
      </c>
      <c r="C49" s="11" t="s">
        <v>50</v>
      </c>
      <c r="D49" s="11" t="s">
        <v>279</v>
      </c>
      <c r="E49" s="84">
        <v>400000</v>
      </c>
      <c r="F49" s="87"/>
      <c r="G49" s="84">
        <v>400000</v>
      </c>
      <c r="H49" s="9" t="s">
        <v>5</v>
      </c>
    </row>
    <row r="50" spans="1:13">
      <c r="B50" s="6"/>
      <c r="C50" s="7"/>
      <c r="D50" s="7"/>
      <c r="E50" s="83"/>
      <c r="F50" s="87"/>
      <c r="G50" s="87"/>
    </row>
    <row r="51" spans="1:13">
      <c r="B51" s="6"/>
      <c r="C51" s="7"/>
      <c r="D51" s="7"/>
      <c r="E51" s="83"/>
      <c r="F51" s="87"/>
      <c r="G51" s="87"/>
    </row>
    <row r="52" spans="1:13">
      <c r="B52" s="6"/>
      <c r="C52" s="7"/>
      <c r="D52" s="7"/>
      <c r="E52" s="83"/>
      <c r="F52" s="87"/>
      <c r="G52" s="87"/>
    </row>
    <row r="53" spans="1:13">
      <c r="A53" s="26"/>
      <c r="B53" s="129" t="s">
        <v>65</v>
      </c>
      <c r="C53" s="129"/>
      <c r="D53" s="129"/>
      <c r="E53" s="40"/>
      <c r="F53" s="40"/>
      <c r="G53" s="40"/>
      <c r="H53" s="24"/>
    </row>
    <row r="54" spans="1:13" ht="31.5">
      <c r="A54" s="26"/>
      <c r="B54" s="16" t="s">
        <v>87</v>
      </c>
      <c r="C54" s="16" t="s">
        <v>3</v>
      </c>
      <c r="D54" s="16" t="s">
        <v>66</v>
      </c>
      <c r="E54" s="88">
        <v>34445465.350000001</v>
      </c>
      <c r="F54" s="36" t="s">
        <v>81</v>
      </c>
      <c r="G54" s="43">
        <v>45000000</v>
      </c>
      <c r="H54" s="6" t="s">
        <v>5</v>
      </c>
    </row>
    <row r="55" spans="1:13" ht="31.5">
      <c r="A55" s="26"/>
      <c r="B55" s="16" t="s">
        <v>86</v>
      </c>
      <c r="C55" s="16" t="s">
        <v>67</v>
      </c>
      <c r="D55" s="16" t="s">
        <v>68</v>
      </c>
      <c r="E55" s="89">
        <v>30000000</v>
      </c>
      <c r="F55" s="36"/>
      <c r="G55" s="43">
        <v>28651960.399999999</v>
      </c>
      <c r="H55" s="6" t="s">
        <v>5</v>
      </c>
    </row>
    <row r="56" spans="1:13">
      <c r="A56" s="26"/>
      <c r="B56" s="136" t="s">
        <v>77</v>
      </c>
      <c r="C56" s="136"/>
      <c r="D56" s="136"/>
      <c r="E56" s="38"/>
      <c r="F56" s="38"/>
      <c r="G56" s="38"/>
      <c r="H56" s="25"/>
    </row>
    <row r="57" spans="1:13" ht="31.5">
      <c r="A57" s="26"/>
      <c r="B57" s="30" t="s">
        <v>82</v>
      </c>
      <c r="C57" s="26" t="s">
        <v>69</v>
      </c>
      <c r="D57" s="27" t="s">
        <v>2</v>
      </c>
      <c r="E57" s="43">
        <v>9691047</v>
      </c>
      <c r="F57" s="36" t="s">
        <v>70</v>
      </c>
      <c r="G57" s="43">
        <v>9691047</v>
      </c>
      <c r="H57" s="27" t="s">
        <v>5</v>
      </c>
    </row>
    <row r="58" spans="1:13" s="97" customFormat="1">
      <c r="A58" s="97" t="s">
        <v>297</v>
      </c>
      <c r="B58" s="98"/>
      <c r="C58" s="98"/>
      <c r="D58" s="98"/>
      <c r="E58" s="98"/>
      <c r="F58" s="98"/>
      <c r="G58" s="98"/>
      <c r="H58" s="98"/>
      <c r="M58" s="103"/>
    </row>
    <row r="59" spans="1:13" ht="47.25">
      <c r="A59" s="26"/>
      <c r="B59" s="35" t="s">
        <v>201</v>
      </c>
      <c r="C59" s="3" t="s">
        <v>9</v>
      </c>
      <c r="D59" s="11" t="s">
        <v>165</v>
      </c>
      <c r="E59" s="83">
        <v>200000</v>
      </c>
      <c r="F59" s="94"/>
      <c r="G59" s="83">
        <v>200000</v>
      </c>
      <c r="H59" s="9" t="s">
        <v>5</v>
      </c>
    </row>
    <row r="60" spans="1:13" ht="31.5">
      <c r="A60" s="26"/>
      <c r="B60" s="35" t="s">
        <v>202</v>
      </c>
      <c r="C60" s="3" t="s">
        <v>131</v>
      </c>
      <c r="D60" s="11" t="s">
        <v>166</v>
      </c>
      <c r="E60" s="83">
        <v>600000</v>
      </c>
      <c r="F60" s="94"/>
      <c r="G60" s="83">
        <v>600000</v>
      </c>
      <c r="H60" s="9" t="s">
        <v>5</v>
      </c>
      <c r="I60" s="112" t="s">
        <v>308</v>
      </c>
    </row>
    <row r="61" spans="1:13" ht="31.5">
      <c r="A61" s="26"/>
      <c r="B61" s="35" t="s">
        <v>203</v>
      </c>
      <c r="C61" s="3" t="s">
        <v>142</v>
      </c>
      <c r="D61" s="11" t="s">
        <v>309</v>
      </c>
      <c r="E61" s="83">
        <v>500000</v>
      </c>
      <c r="F61" s="94"/>
      <c r="G61" s="83">
        <v>500000</v>
      </c>
      <c r="H61" s="9" t="s">
        <v>5</v>
      </c>
    </row>
    <row r="62" spans="1:13" ht="31.5">
      <c r="A62" s="26"/>
      <c r="B62" s="35" t="s">
        <v>204</v>
      </c>
      <c r="C62" s="3" t="s">
        <v>143</v>
      </c>
      <c r="D62" s="11" t="s">
        <v>309</v>
      </c>
      <c r="E62" s="83">
        <v>600000</v>
      </c>
      <c r="F62" s="94"/>
      <c r="G62" s="83">
        <v>600000</v>
      </c>
      <c r="H62" s="9" t="s">
        <v>5</v>
      </c>
    </row>
    <row r="63" spans="1:13" ht="31.5">
      <c r="A63" s="26"/>
      <c r="B63" s="35" t="s">
        <v>205</v>
      </c>
      <c r="C63" s="3" t="s">
        <v>144</v>
      </c>
      <c r="D63" s="11" t="s">
        <v>167</v>
      </c>
      <c r="E63" s="83">
        <v>80000</v>
      </c>
      <c r="F63" s="94"/>
      <c r="G63" s="83">
        <v>80000</v>
      </c>
      <c r="H63" s="9" t="s">
        <v>5</v>
      </c>
      <c r="I63" s="108" t="s">
        <v>283</v>
      </c>
    </row>
    <row r="64" spans="1:13" ht="31.5">
      <c r="A64" s="26"/>
      <c r="B64" s="35" t="s">
        <v>206</v>
      </c>
      <c r="C64" s="3" t="s">
        <v>145</v>
      </c>
      <c r="D64" s="11" t="s">
        <v>167</v>
      </c>
      <c r="E64" s="83">
        <v>80000</v>
      </c>
      <c r="F64" s="94"/>
      <c r="G64" s="83">
        <v>80000</v>
      </c>
      <c r="H64" s="9" t="s">
        <v>5</v>
      </c>
      <c r="I64" s="108" t="s">
        <v>283</v>
      </c>
    </row>
    <row r="65" spans="1:13" ht="31.5">
      <c r="A65" s="26"/>
      <c r="B65" s="35" t="s">
        <v>207</v>
      </c>
      <c r="C65" s="3" t="s">
        <v>146</v>
      </c>
      <c r="D65" s="11" t="s">
        <v>167</v>
      </c>
      <c r="E65" s="83">
        <v>80000</v>
      </c>
      <c r="F65" s="14"/>
      <c r="G65" s="83">
        <v>80000</v>
      </c>
      <c r="H65" s="9" t="s">
        <v>5</v>
      </c>
      <c r="I65" s="108" t="s">
        <v>283</v>
      </c>
    </row>
    <row r="66" spans="1:13" ht="31.5">
      <c r="A66" s="26"/>
      <c r="B66" s="35" t="s">
        <v>208</v>
      </c>
      <c r="C66" s="3" t="s">
        <v>147</v>
      </c>
      <c r="D66" s="11" t="s">
        <v>167</v>
      </c>
      <c r="E66" s="83">
        <v>80000</v>
      </c>
      <c r="F66" s="36"/>
      <c r="G66" s="83">
        <v>80000</v>
      </c>
      <c r="H66" s="9" t="s">
        <v>5</v>
      </c>
      <c r="I66" s="108" t="s">
        <v>283</v>
      </c>
    </row>
    <row r="67" spans="1:13" ht="31.5">
      <c r="A67" s="26"/>
      <c r="B67" s="35" t="s">
        <v>209</v>
      </c>
      <c r="C67" s="3" t="s">
        <v>148</v>
      </c>
      <c r="D67" s="11" t="s">
        <v>167</v>
      </c>
      <c r="E67" s="83">
        <v>80000</v>
      </c>
      <c r="F67" s="36"/>
      <c r="G67" s="83">
        <v>80000</v>
      </c>
      <c r="H67" s="9" t="s">
        <v>5</v>
      </c>
      <c r="I67" s="108" t="s">
        <v>283</v>
      </c>
    </row>
    <row r="68" spans="1:13" ht="47.25">
      <c r="A68" s="26"/>
      <c r="B68" s="35" t="s">
        <v>210</v>
      </c>
      <c r="C68" s="3" t="s">
        <v>147</v>
      </c>
      <c r="D68" s="11" t="s">
        <v>168</v>
      </c>
      <c r="E68" s="83">
        <v>1000000</v>
      </c>
      <c r="F68" s="36"/>
      <c r="G68" s="83">
        <v>1000000</v>
      </c>
      <c r="H68" s="9" t="s">
        <v>5</v>
      </c>
    </row>
    <row r="69" spans="1:13" ht="47.25">
      <c r="A69" s="26"/>
      <c r="B69" s="35" t="s">
        <v>211</v>
      </c>
      <c r="C69" s="11" t="s">
        <v>169</v>
      </c>
      <c r="D69" s="11" t="s">
        <v>310</v>
      </c>
      <c r="E69" s="83">
        <v>382598.02</v>
      </c>
      <c r="F69" s="36"/>
      <c r="G69" s="83">
        <v>382598.02</v>
      </c>
      <c r="H69" s="9" t="s">
        <v>5</v>
      </c>
    </row>
    <row r="70" spans="1:13" ht="31.5">
      <c r="A70" s="26"/>
      <c r="B70" s="99" t="s">
        <v>71</v>
      </c>
      <c r="C70" s="100"/>
      <c r="D70" s="100"/>
      <c r="E70" s="100"/>
      <c r="F70" s="100"/>
      <c r="G70" s="100"/>
      <c r="H70" s="101"/>
    </row>
    <row r="71" spans="1:13" ht="31.5">
      <c r="A71" s="26"/>
      <c r="B71" s="28" t="s">
        <v>172</v>
      </c>
      <c r="C71" s="3" t="s">
        <v>130</v>
      </c>
      <c r="D71" s="11" t="s">
        <v>149</v>
      </c>
      <c r="E71" s="46">
        <v>1200000</v>
      </c>
      <c r="F71" s="36"/>
      <c r="G71" s="46">
        <f>1200000-M71</f>
        <v>1150000</v>
      </c>
      <c r="H71" s="9" t="s">
        <v>5</v>
      </c>
      <c r="I71" s="108" t="s">
        <v>311</v>
      </c>
      <c r="M71" s="83">
        <v>50000</v>
      </c>
    </row>
    <row r="72" spans="1:13" ht="47.25">
      <c r="A72" s="26"/>
      <c r="B72" s="28" t="s">
        <v>173</v>
      </c>
      <c r="C72" s="3" t="s">
        <v>130</v>
      </c>
      <c r="D72" s="11" t="s">
        <v>150</v>
      </c>
      <c r="E72" s="46">
        <v>4100000</v>
      </c>
      <c r="F72" s="90"/>
      <c r="G72" s="46">
        <v>4100000</v>
      </c>
      <c r="H72" s="9" t="s">
        <v>5</v>
      </c>
      <c r="I72" s="108" t="s">
        <v>312</v>
      </c>
    </row>
    <row r="73" spans="1:13" ht="173.25">
      <c r="A73" s="26"/>
      <c r="B73" s="28" t="s">
        <v>174</v>
      </c>
      <c r="C73" s="23" t="s">
        <v>8</v>
      </c>
      <c r="D73" s="27" t="s">
        <v>300</v>
      </c>
      <c r="E73" s="44">
        <v>5000000</v>
      </c>
      <c r="F73" s="41">
        <v>3600000</v>
      </c>
      <c r="G73" s="46">
        <v>1400000</v>
      </c>
      <c r="H73" s="29" t="s">
        <v>4</v>
      </c>
      <c r="I73" s="5" t="s">
        <v>299</v>
      </c>
    </row>
    <row r="74" spans="1:13" ht="47.25">
      <c r="A74" s="26"/>
      <c r="B74" s="28" t="s">
        <v>175</v>
      </c>
      <c r="C74" s="23" t="s">
        <v>10</v>
      </c>
      <c r="D74" s="31" t="s">
        <v>126</v>
      </c>
      <c r="E74" s="91">
        <v>1950000</v>
      </c>
      <c r="F74" s="36"/>
      <c r="G74" s="91">
        <v>1950000</v>
      </c>
      <c r="H74" s="9" t="s">
        <v>5</v>
      </c>
    </row>
    <row r="75" spans="1:13" ht="146.25" customHeight="1">
      <c r="A75" s="26"/>
      <c r="B75" s="28" t="s">
        <v>176</v>
      </c>
      <c r="C75" s="22" t="s">
        <v>7</v>
      </c>
      <c r="D75" s="27" t="s">
        <v>301</v>
      </c>
      <c r="E75" s="43">
        <v>11600000</v>
      </c>
      <c r="F75" s="36">
        <v>4000000</v>
      </c>
      <c r="G75" s="91">
        <f>5350000-M75</f>
        <v>4350000</v>
      </c>
      <c r="H75" s="29" t="s">
        <v>4</v>
      </c>
      <c r="I75" s="112" t="s">
        <v>302</v>
      </c>
      <c r="M75" s="83">
        <v>1000000</v>
      </c>
    </row>
    <row r="76" spans="1:13" s="13" customFormat="1" ht="204.75">
      <c r="A76" s="26"/>
      <c r="B76" s="113" t="s">
        <v>177</v>
      </c>
      <c r="C76" s="22" t="s">
        <v>132</v>
      </c>
      <c r="D76" s="27" t="s">
        <v>152</v>
      </c>
      <c r="E76" s="43">
        <v>26000000</v>
      </c>
      <c r="F76" s="36">
        <v>2500000</v>
      </c>
      <c r="G76" s="91">
        <f>14000000-M76</f>
        <v>12650000</v>
      </c>
      <c r="H76" s="29" t="s">
        <v>4</v>
      </c>
      <c r="I76" s="114" t="s">
        <v>303</v>
      </c>
      <c r="M76" s="104">
        <v>1350000</v>
      </c>
    </row>
    <row r="77" spans="1:13" ht="78.75">
      <c r="A77" s="26"/>
      <c r="B77" s="28" t="s">
        <v>178</v>
      </c>
      <c r="C77" s="22" t="s">
        <v>133</v>
      </c>
      <c r="D77" s="27" t="s">
        <v>284</v>
      </c>
      <c r="E77" s="91">
        <v>4000000</v>
      </c>
      <c r="F77" s="36"/>
      <c r="G77" s="91">
        <v>4000000</v>
      </c>
      <c r="H77" s="9" t="s">
        <v>5</v>
      </c>
      <c r="I77" s="108" t="s">
        <v>312</v>
      </c>
    </row>
    <row r="78" spans="1:13" ht="63">
      <c r="A78" s="26"/>
      <c r="B78" s="28" t="s">
        <v>179</v>
      </c>
      <c r="C78" s="22" t="s">
        <v>134</v>
      </c>
      <c r="D78" s="11" t="s">
        <v>151</v>
      </c>
      <c r="E78" s="43">
        <v>11750000</v>
      </c>
      <c r="F78" s="36"/>
      <c r="G78" s="91">
        <f>6277169.51-M78</f>
        <v>5194571.49</v>
      </c>
      <c r="H78" s="9" t="s">
        <v>5</v>
      </c>
      <c r="I78" s="112" t="s">
        <v>313</v>
      </c>
      <c r="J78" s="10"/>
      <c r="M78" s="83">
        <v>1082598.02</v>
      </c>
    </row>
    <row r="79" spans="1:13" ht="31.5">
      <c r="A79" s="26"/>
      <c r="B79" s="28" t="s">
        <v>180</v>
      </c>
      <c r="C79" s="22" t="s">
        <v>141</v>
      </c>
      <c r="D79" s="27" t="s">
        <v>153</v>
      </c>
      <c r="E79" s="91">
        <v>3200000</v>
      </c>
      <c r="F79" s="36"/>
      <c r="G79" s="91">
        <f>3200000-M79</f>
        <v>3100000</v>
      </c>
      <c r="H79" s="9" t="s">
        <v>5</v>
      </c>
      <c r="I79" s="109" t="s">
        <v>314</v>
      </c>
      <c r="M79" s="83">
        <v>100000</v>
      </c>
    </row>
    <row r="80" spans="1:13" ht="31.5">
      <c r="A80" s="26"/>
      <c r="B80" s="28" t="s">
        <v>181</v>
      </c>
      <c r="C80" s="22" t="s">
        <v>164</v>
      </c>
      <c r="D80" s="27" t="s">
        <v>153</v>
      </c>
      <c r="E80" s="91">
        <v>3200000</v>
      </c>
      <c r="F80" s="41"/>
      <c r="G80" s="91">
        <f>3200000-M80</f>
        <v>3100000</v>
      </c>
      <c r="H80" s="9" t="s">
        <v>5</v>
      </c>
      <c r="I80" s="109" t="s">
        <v>314</v>
      </c>
      <c r="M80" s="83">
        <v>100000</v>
      </c>
    </row>
    <row r="81" spans="1:9">
      <c r="A81" s="26"/>
      <c r="B81" s="28"/>
      <c r="C81" s="22"/>
      <c r="D81" s="22"/>
      <c r="E81" s="44"/>
      <c r="F81" s="41"/>
      <c r="G81" s="91"/>
      <c r="H81" s="30"/>
    </row>
    <row r="82" spans="1:9">
      <c r="A82" s="26"/>
      <c r="B82" s="28"/>
      <c r="C82" s="22"/>
      <c r="D82" s="22"/>
      <c r="E82" s="44"/>
      <c r="F82" s="41"/>
      <c r="G82" s="91"/>
      <c r="H82" s="30"/>
    </row>
    <row r="83" spans="1:9">
      <c r="A83" s="26"/>
      <c r="B83" s="137" t="s">
        <v>6</v>
      </c>
      <c r="C83" s="137"/>
      <c r="D83" s="137"/>
      <c r="E83" s="92"/>
      <c r="F83" s="92"/>
      <c r="G83" s="92"/>
      <c r="H83" s="32"/>
    </row>
    <row r="84" spans="1:9" ht="94.5">
      <c r="A84" s="26"/>
      <c r="B84" s="28" t="s">
        <v>190</v>
      </c>
      <c r="C84" s="22" t="s">
        <v>125</v>
      </c>
      <c r="D84" s="22" t="s">
        <v>316</v>
      </c>
      <c r="E84" s="115">
        <v>10200000</v>
      </c>
      <c r="F84" s="41"/>
      <c r="G84" s="115">
        <v>10200000</v>
      </c>
      <c r="H84" s="9" t="s">
        <v>5</v>
      </c>
      <c r="I84" s="112" t="s">
        <v>315</v>
      </c>
    </row>
    <row r="85" spans="1:9" ht="31.5">
      <c r="A85" s="26"/>
      <c r="B85" s="28" t="s">
        <v>191</v>
      </c>
      <c r="C85" s="22" t="s">
        <v>128</v>
      </c>
      <c r="D85" s="23" t="s">
        <v>129</v>
      </c>
      <c r="E85" s="81">
        <v>4200000</v>
      </c>
      <c r="F85" s="42"/>
      <c r="G85" s="81">
        <v>4200000</v>
      </c>
      <c r="H85" s="9" t="s">
        <v>5</v>
      </c>
    </row>
    <row r="86" spans="1:9" ht="83.25" customHeight="1">
      <c r="A86" s="26"/>
      <c r="B86" s="28" t="s">
        <v>192</v>
      </c>
      <c r="C86" s="22" t="s">
        <v>137</v>
      </c>
      <c r="D86" s="23" t="s">
        <v>317</v>
      </c>
      <c r="E86" s="81">
        <v>2200000</v>
      </c>
      <c r="F86" s="42"/>
      <c r="G86" s="81">
        <v>2200000</v>
      </c>
      <c r="H86" s="9" t="s">
        <v>5</v>
      </c>
    </row>
    <row r="87" spans="1:9" ht="94.5">
      <c r="A87" s="26"/>
      <c r="B87" s="28" t="s">
        <v>193</v>
      </c>
      <c r="C87" s="22" t="s">
        <v>140</v>
      </c>
      <c r="D87" s="23" t="s">
        <v>273</v>
      </c>
      <c r="E87" s="81">
        <v>1600000</v>
      </c>
      <c r="F87" s="42"/>
      <c r="G87" s="81">
        <v>1600000</v>
      </c>
      <c r="H87" s="9" t="s">
        <v>5</v>
      </c>
    </row>
    <row r="88" spans="1:9">
      <c r="A88" s="26"/>
      <c r="B88" s="30"/>
      <c r="C88" s="22"/>
      <c r="D88" s="22"/>
      <c r="E88" s="44"/>
      <c r="F88" s="41"/>
      <c r="G88" s="43"/>
      <c r="H88" s="30"/>
    </row>
    <row r="89" spans="1:9">
      <c r="A89" s="26"/>
      <c r="B89" s="137" t="s">
        <v>72</v>
      </c>
      <c r="C89" s="137"/>
      <c r="D89" s="137"/>
      <c r="E89" s="44"/>
      <c r="F89" s="41"/>
      <c r="G89" s="46"/>
      <c r="H89" s="30"/>
    </row>
    <row r="90" spans="1:9" ht="31.5">
      <c r="A90" s="26"/>
      <c r="B90" s="28" t="s">
        <v>194</v>
      </c>
      <c r="C90" s="22" t="s">
        <v>127</v>
      </c>
      <c r="D90" s="27" t="s">
        <v>88</v>
      </c>
      <c r="E90" s="43">
        <v>1500000</v>
      </c>
      <c r="F90" s="36"/>
      <c r="G90" s="46">
        <v>1500000</v>
      </c>
      <c r="H90" s="9" t="s">
        <v>5</v>
      </c>
    </row>
    <row r="91" spans="1:9" ht="157.5">
      <c r="A91" s="26"/>
      <c r="B91" s="28" t="s">
        <v>195</v>
      </c>
      <c r="C91" s="23" t="s">
        <v>117</v>
      </c>
      <c r="D91" s="22" t="s">
        <v>306</v>
      </c>
      <c r="E91" s="43">
        <v>5100000</v>
      </c>
      <c r="F91" s="36">
        <v>3600000</v>
      </c>
      <c r="G91" s="46">
        <v>1500000</v>
      </c>
      <c r="H91" s="29" t="s">
        <v>4</v>
      </c>
      <c r="I91" s="112" t="s">
        <v>305</v>
      </c>
    </row>
    <row r="92" spans="1:9" ht="141.75">
      <c r="A92" s="26"/>
      <c r="B92" s="28" t="s">
        <v>196</v>
      </c>
      <c r="C92" s="23" t="s">
        <v>117</v>
      </c>
      <c r="D92" s="11" t="s">
        <v>319</v>
      </c>
      <c r="E92" s="44">
        <v>2200000</v>
      </c>
      <c r="F92" s="41"/>
      <c r="G92" s="46">
        <v>2200000</v>
      </c>
      <c r="H92" s="9" t="s">
        <v>5</v>
      </c>
      <c r="I92" s="109" t="s">
        <v>318</v>
      </c>
    </row>
    <row r="93" spans="1:9" ht="94.5">
      <c r="A93" s="26"/>
      <c r="B93" s="28" t="s">
        <v>197</v>
      </c>
      <c r="C93" s="23" t="s">
        <v>138</v>
      </c>
      <c r="D93" s="8" t="s">
        <v>139</v>
      </c>
      <c r="E93" s="43">
        <v>550000</v>
      </c>
      <c r="F93" s="36"/>
      <c r="G93" s="46">
        <v>550000</v>
      </c>
      <c r="H93" s="9" t="s">
        <v>5</v>
      </c>
      <c r="I93" s="108" t="s">
        <v>307</v>
      </c>
    </row>
    <row r="94" spans="1:9">
      <c r="A94" s="26"/>
      <c r="B94" s="30"/>
      <c r="C94" s="33"/>
      <c r="D94" s="27"/>
      <c r="E94" s="43"/>
      <c r="F94" s="36"/>
      <c r="G94" s="46"/>
      <c r="H94" s="30"/>
    </row>
    <row r="95" spans="1:9">
      <c r="A95" s="26"/>
      <c r="B95" s="34" t="s">
        <v>73</v>
      </c>
      <c r="C95" s="34"/>
      <c r="D95" s="34"/>
      <c r="E95" s="43"/>
      <c r="F95" s="36"/>
      <c r="G95" s="46"/>
      <c r="H95" s="29"/>
    </row>
    <row r="96" spans="1:9" ht="157.5">
      <c r="A96" s="26"/>
      <c r="B96" s="17" t="s">
        <v>198</v>
      </c>
      <c r="C96" s="23" t="s">
        <v>135</v>
      </c>
      <c r="D96" s="3" t="s">
        <v>136</v>
      </c>
      <c r="E96" s="43">
        <v>5000000</v>
      </c>
      <c r="F96" s="36">
        <v>0</v>
      </c>
      <c r="G96" s="46">
        <v>5000000</v>
      </c>
      <c r="H96" s="9" t="s">
        <v>5</v>
      </c>
      <c r="I96" s="112" t="s">
        <v>320</v>
      </c>
    </row>
    <row r="97" spans="1:13" ht="47.25">
      <c r="A97" s="26"/>
      <c r="B97" s="17" t="s">
        <v>199</v>
      </c>
      <c r="C97" s="110" t="s">
        <v>304</v>
      </c>
      <c r="D97" s="17" t="s">
        <v>200</v>
      </c>
      <c r="E97" s="43">
        <v>7600000</v>
      </c>
      <c r="F97" s="36">
        <v>6500000</v>
      </c>
      <c r="G97" s="46">
        <v>1100000</v>
      </c>
      <c r="H97" s="29" t="s">
        <v>4</v>
      </c>
      <c r="I97" s="108" t="s">
        <v>298</v>
      </c>
    </row>
    <row r="98" spans="1:13" s="13" customFormat="1">
      <c r="A98" s="26"/>
      <c r="B98" s="17"/>
      <c r="C98" s="17"/>
      <c r="D98" s="17"/>
      <c r="E98" s="43"/>
      <c r="F98" s="36"/>
      <c r="G98" s="46"/>
      <c r="H98" s="29"/>
      <c r="M98" s="104"/>
    </row>
    <row r="99" spans="1:13" s="13" customFormat="1" ht="47.25">
      <c r="A99" s="26"/>
      <c r="B99" s="34" t="s">
        <v>287</v>
      </c>
      <c r="C99" s="17"/>
      <c r="D99" s="17"/>
      <c r="E99" s="43"/>
      <c r="F99" s="36"/>
      <c r="G99" s="46"/>
      <c r="H99" s="29"/>
      <c r="M99" s="104"/>
    </row>
    <row r="100" spans="1:13" s="13" customFormat="1" ht="31.5">
      <c r="A100" s="26"/>
      <c r="B100" s="28" t="s">
        <v>182</v>
      </c>
      <c r="C100" s="3" t="s">
        <v>154</v>
      </c>
      <c r="D100" s="3" t="s">
        <v>161</v>
      </c>
      <c r="E100" s="83">
        <v>1300000</v>
      </c>
      <c r="F100" s="36"/>
      <c r="G100" s="83">
        <v>1300000</v>
      </c>
      <c r="H100" s="9" t="s">
        <v>5</v>
      </c>
      <c r="M100" s="104"/>
    </row>
    <row r="101" spans="1:13" s="13" customFormat="1" ht="31.5">
      <c r="A101" s="26"/>
      <c r="B101" s="28" t="s">
        <v>183</v>
      </c>
      <c r="C101" s="3" t="s">
        <v>147</v>
      </c>
      <c r="D101" s="11" t="s">
        <v>321</v>
      </c>
      <c r="E101" s="83">
        <v>4000000</v>
      </c>
      <c r="F101" s="36"/>
      <c r="G101" s="83">
        <v>4000000</v>
      </c>
      <c r="H101" s="9" t="s">
        <v>5</v>
      </c>
      <c r="M101" s="104"/>
    </row>
    <row r="102" spans="1:13" s="13" customFormat="1" ht="31.5">
      <c r="A102" s="26"/>
      <c r="B102" s="28" t="s">
        <v>184</v>
      </c>
      <c r="C102" s="3" t="s">
        <v>155</v>
      </c>
      <c r="D102" s="11" t="s">
        <v>285</v>
      </c>
      <c r="E102" s="83">
        <v>1198033</v>
      </c>
      <c r="F102" s="36"/>
      <c r="G102" s="83">
        <v>1198033</v>
      </c>
      <c r="H102" s="9" t="s">
        <v>5</v>
      </c>
      <c r="I102" s="116" t="s">
        <v>322</v>
      </c>
      <c r="M102" s="104"/>
    </row>
    <row r="103" spans="1:13" s="13" customFormat="1" ht="31.5">
      <c r="A103" s="26"/>
      <c r="B103" s="28" t="s">
        <v>185</v>
      </c>
      <c r="C103" s="3" t="s">
        <v>156</v>
      </c>
      <c r="D103" s="11" t="s">
        <v>285</v>
      </c>
      <c r="E103" s="83">
        <v>1140000</v>
      </c>
      <c r="F103" s="36"/>
      <c r="G103" s="83">
        <v>1140000</v>
      </c>
      <c r="H103" s="9" t="s">
        <v>5</v>
      </c>
      <c r="I103" s="116" t="s">
        <v>322</v>
      </c>
      <c r="M103" s="104"/>
    </row>
    <row r="104" spans="1:13" s="13" customFormat="1" ht="31.5">
      <c r="A104" s="26"/>
      <c r="B104" s="28" t="s">
        <v>186</v>
      </c>
      <c r="C104" s="3" t="s">
        <v>157</v>
      </c>
      <c r="D104" s="11" t="s">
        <v>285</v>
      </c>
      <c r="E104" s="83">
        <v>1200000</v>
      </c>
      <c r="F104" s="36"/>
      <c r="G104" s="83">
        <v>1200000</v>
      </c>
      <c r="H104" s="9" t="s">
        <v>5</v>
      </c>
      <c r="I104" s="116" t="s">
        <v>322</v>
      </c>
      <c r="M104" s="104"/>
    </row>
    <row r="105" spans="1:13" s="13" customFormat="1" ht="31.5">
      <c r="A105" s="26"/>
      <c r="B105" s="28" t="s">
        <v>187</v>
      </c>
      <c r="C105" s="3" t="s">
        <v>158</v>
      </c>
      <c r="D105" s="27" t="s">
        <v>163</v>
      </c>
      <c r="E105" s="83">
        <v>200000</v>
      </c>
      <c r="F105" s="36"/>
      <c r="G105" s="83">
        <v>200000</v>
      </c>
      <c r="H105" s="9" t="s">
        <v>5</v>
      </c>
      <c r="I105" s="116" t="s">
        <v>323</v>
      </c>
      <c r="M105" s="104"/>
    </row>
    <row r="106" spans="1:13" s="13" customFormat="1" ht="31.5">
      <c r="A106" s="26"/>
      <c r="B106" s="28" t="s">
        <v>188</v>
      </c>
      <c r="C106" s="3" t="s">
        <v>159</v>
      </c>
      <c r="D106" s="27" t="s">
        <v>162</v>
      </c>
      <c r="E106" s="83">
        <v>250000</v>
      </c>
      <c r="F106" s="36"/>
      <c r="G106" s="83">
        <v>250000</v>
      </c>
      <c r="H106" s="9" t="s">
        <v>5</v>
      </c>
      <c r="I106" s="116" t="s">
        <v>323</v>
      </c>
      <c r="M106" s="104"/>
    </row>
    <row r="107" spans="1:13" s="13" customFormat="1" ht="31.5">
      <c r="A107" s="26"/>
      <c r="B107" s="28" t="s">
        <v>189</v>
      </c>
      <c r="C107" s="3" t="s">
        <v>160</v>
      </c>
      <c r="D107" s="27" t="s">
        <v>163</v>
      </c>
      <c r="E107" s="83">
        <v>200000</v>
      </c>
      <c r="F107" s="36"/>
      <c r="G107" s="83">
        <v>200000</v>
      </c>
      <c r="H107" s="9" t="s">
        <v>5</v>
      </c>
      <c r="I107" s="116" t="s">
        <v>323</v>
      </c>
      <c r="M107" s="104"/>
    </row>
    <row r="108" spans="1:13" s="13" customFormat="1">
      <c r="A108" s="26"/>
      <c r="B108" s="34"/>
      <c r="C108" s="3"/>
      <c r="D108" s="27"/>
      <c r="E108" s="43"/>
      <c r="F108" s="36"/>
      <c r="G108" s="46"/>
      <c r="H108" s="29"/>
      <c r="M108" s="104"/>
    </row>
    <row r="109" spans="1:13" s="4" customFormat="1" ht="31.5">
      <c r="A109" s="86"/>
      <c r="B109" s="12" t="s">
        <v>288</v>
      </c>
      <c r="C109" s="12"/>
      <c r="D109" s="86"/>
      <c r="E109" s="105"/>
      <c r="F109" s="106"/>
      <c r="G109" s="105"/>
      <c r="H109" s="86"/>
      <c r="M109" s="107"/>
    </row>
    <row r="110" spans="1:13" ht="31.5">
      <c r="A110" s="85" t="s">
        <v>11</v>
      </c>
      <c r="B110" s="19" t="s">
        <v>1</v>
      </c>
      <c r="C110" s="19" t="s">
        <v>12</v>
      </c>
      <c r="D110" s="19" t="s">
        <v>13</v>
      </c>
      <c r="E110" s="37" t="s">
        <v>14</v>
      </c>
      <c r="F110" s="37" t="s">
        <v>15</v>
      </c>
      <c r="G110" s="37" t="s">
        <v>16</v>
      </c>
      <c r="H110" s="19" t="s">
        <v>17</v>
      </c>
    </row>
    <row r="111" spans="1:13" ht="31.5">
      <c r="B111" s="28" t="s">
        <v>189</v>
      </c>
      <c r="C111" s="6" t="s">
        <v>253</v>
      </c>
      <c r="D111" s="11" t="s">
        <v>321</v>
      </c>
      <c r="E111" s="45">
        <v>4000000</v>
      </c>
      <c r="F111" s="39" t="s">
        <v>70</v>
      </c>
      <c r="G111" s="45">
        <v>4000000</v>
      </c>
      <c r="H111" s="9" t="s">
        <v>5</v>
      </c>
    </row>
    <row r="112" spans="1:13" ht="31.5">
      <c r="B112" s="28" t="s">
        <v>264</v>
      </c>
      <c r="C112" s="6" t="s">
        <v>254</v>
      </c>
      <c r="D112" s="87" t="s">
        <v>261</v>
      </c>
      <c r="E112" s="45">
        <v>1300000</v>
      </c>
      <c r="F112" s="39" t="s">
        <v>70</v>
      </c>
      <c r="G112" s="45">
        <v>1300000</v>
      </c>
      <c r="H112" s="9" t="s">
        <v>5</v>
      </c>
    </row>
    <row r="113" spans="1:13" ht="31.5">
      <c r="B113" s="28" t="s">
        <v>265</v>
      </c>
      <c r="C113" s="6" t="s">
        <v>255</v>
      </c>
      <c r="D113" s="87" t="s">
        <v>286</v>
      </c>
      <c r="E113" s="45">
        <f>1200000-1967</f>
        <v>1198033</v>
      </c>
      <c r="F113" s="39" t="s">
        <v>70</v>
      </c>
      <c r="G113" s="45">
        <f>1200000-1967</f>
        <v>1198033</v>
      </c>
      <c r="H113" s="9" t="s">
        <v>5</v>
      </c>
      <c r="I113" s="109" t="s">
        <v>324</v>
      </c>
    </row>
    <row r="114" spans="1:13" ht="31.5">
      <c r="A114" s="3"/>
      <c r="B114" s="28" t="s">
        <v>266</v>
      </c>
      <c r="C114" s="6" t="s">
        <v>256</v>
      </c>
      <c r="D114" s="87" t="s">
        <v>286</v>
      </c>
      <c r="E114" s="45">
        <v>1140000</v>
      </c>
      <c r="F114" s="39" t="s">
        <v>70</v>
      </c>
      <c r="G114" s="45">
        <v>1140000</v>
      </c>
      <c r="H114" s="9" t="s">
        <v>5</v>
      </c>
      <c r="I114" s="109" t="s">
        <v>324</v>
      </c>
    </row>
    <row r="115" spans="1:13" ht="31.5">
      <c r="B115" s="28" t="s">
        <v>267</v>
      </c>
      <c r="C115" s="6" t="s">
        <v>257</v>
      </c>
      <c r="D115" s="87" t="s">
        <v>286</v>
      </c>
      <c r="E115" s="45">
        <v>1200000</v>
      </c>
      <c r="F115" s="39" t="s">
        <v>70</v>
      </c>
      <c r="G115" s="45">
        <v>1200000</v>
      </c>
      <c r="H115" s="9" t="s">
        <v>5</v>
      </c>
      <c r="I115" s="109" t="s">
        <v>324</v>
      </c>
    </row>
    <row r="116" spans="1:13" ht="31.5">
      <c r="B116" s="28" t="s">
        <v>268</v>
      </c>
      <c r="C116" s="6" t="s">
        <v>258</v>
      </c>
      <c r="D116" s="87" t="s">
        <v>262</v>
      </c>
      <c r="E116" s="45">
        <v>200000</v>
      </c>
      <c r="F116" s="39" t="s">
        <v>70</v>
      </c>
      <c r="G116" s="45">
        <v>200000</v>
      </c>
      <c r="H116" s="9" t="s">
        <v>5</v>
      </c>
      <c r="I116" s="116" t="s">
        <v>323</v>
      </c>
    </row>
    <row r="117" spans="1:13" ht="31.5">
      <c r="B117" s="28" t="s">
        <v>269</v>
      </c>
      <c r="C117" s="6" t="s">
        <v>259</v>
      </c>
      <c r="D117" s="87" t="s">
        <v>263</v>
      </c>
      <c r="E117" s="45">
        <v>250000</v>
      </c>
      <c r="F117" s="39" t="s">
        <v>70</v>
      </c>
      <c r="G117" s="45">
        <v>250000</v>
      </c>
      <c r="H117" s="9" t="s">
        <v>5</v>
      </c>
      <c r="I117" s="116" t="s">
        <v>323</v>
      </c>
    </row>
    <row r="118" spans="1:13" ht="31.5">
      <c r="B118" s="28" t="s">
        <v>270</v>
      </c>
      <c r="C118" s="6" t="s">
        <v>260</v>
      </c>
      <c r="D118" s="87" t="s">
        <v>262</v>
      </c>
      <c r="E118" s="45">
        <v>200000</v>
      </c>
      <c r="F118" s="39" t="s">
        <v>70</v>
      </c>
      <c r="G118" s="45">
        <v>200000</v>
      </c>
      <c r="H118" s="9" t="s">
        <v>5</v>
      </c>
      <c r="I118" s="116" t="s">
        <v>323</v>
      </c>
    </row>
    <row r="119" spans="1:13" s="13" customFormat="1">
      <c r="A119" s="26"/>
      <c r="B119" s="17"/>
      <c r="C119" s="3"/>
      <c r="D119" s="27"/>
      <c r="E119" s="43"/>
      <c r="F119" s="36"/>
      <c r="G119" s="46"/>
      <c r="H119" s="29"/>
      <c r="M119" s="104"/>
    </row>
    <row r="120" spans="1:13">
      <c r="B120" s="86" t="s">
        <v>78</v>
      </c>
      <c r="E120" s="45">
        <f>SUM(E5:E119)</f>
        <v>225516867.45999998</v>
      </c>
      <c r="F120" s="45">
        <f>SUM(F5:F119)</f>
        <v>20200000</v>
      </c>
      <c r="G120" s="105">
        <f>SUM(G6:G119)</f>
        <v>193617934</v>
      </c>
    </row>
    <row r="122" spans="1:13">
      <c r="G122" s="15">
        <v>184129901</v>
      </c>
    </row>
    <row r="123" spans="1:13" ht="21" customHeight="1">
      <c r="A123" s="3"/>
      <c r="B123" s="86" t="s">
        <v>79</v>
      </c>
      <c r="C123" s="134" t="s">
        <v>80</v>
      </c>
      <c r="D123" s="134"/>
      <c r="E123" s="134"/>
      <c r="F123" s="134"/>
      <c r="G123" s="83">
        <f>G122-G120</f>
        <v>-9488033</v>
      </c>
      <c r="H123" s="3"/>
    </row>
    <row r="124" spans="1:13" ht="31.5" customHeight="1">
      <c r="A124" s="3"/>
      <c r="C124" s="134" t="s">
        <v>289</v>
      </c>
      <c r="D124" s="134"/>
      <c r="E124" s="134"/>
      <c r="F124" s="134"/>
      <c r="G124" s="83"/>
      <c r="H124" s="3"/>
    </row>
    <row r="125" spans="1:13">
      <c r="A125" s="3"/>
      <c r="C125" s="134"/>
      <c r="D125" s="134"/>
      <c r="E125" s="134"/>
      <c r="F125" s="134"/>
      <c r="G125" s="83"/>
      <c r="H125" s="3"/>
    </row>
    <row r="126" spans="1:13">
      <c r="A126" s="3"/>
      <c r="C126" s="134"/>
      <c r="D126" s="134"/>
      <c r="E126" s="134"/>
      <c r="F126" s="134"/>
      <c r="G126" s="83"/>
      <c r="H126" s="3"/>
    </row>
    <row r="127" spans="1:13">
      <c r="A127" s="3"/>
      <c r="C127" s="135"/>
      <c r="D127" s="135"/>
      <c r="E127" s="135"/>
      <c r="F127" s="135"/>
      <c r="G127" s="83"/>
      <c r="H127" s="3"/>
    </row>
    <row r="131" spans="4:7">
      <c r="D131" s="102"/>
      <c r="E131" s="45">
        <f>SUM(E111:E118)</f>
        <v>9488033</v>
      </c>
      <c r="G131" s="45">
        <f>SUM(G111:G118)</f>
        <v>9488033</v>
      </c>
    </row>
    <row r="132" spans="4:7">
      <c r="E132" s="45">
        <f>E131-9488033</f>
        <v>0</v>
      </c>
    </row>
  </sheetData>
  <mergeCells count="14">
    <mergeCell ref="C125:F125"/>
    <mergeCell ref="C126:F126"/>
    <mergeCell ref="C127:F127"/>
    <mergeCell ref="B56:D56"/>
    <mergeCell ref="B83:D83"/>
    <mergeCell ref="B89:D89"/>
    <mergeCell ref="C123:F123"/>
    <mergeCell ref="C124:F124"/>
    <mergeCell ref="B53:D53"/>
    <mergeCell ref="B1:H1"/>
    <mergeCell ref="B2:H2"/>
    <mergeCell ref="B3:H3"/>
    <mergeCell ref="B5:D5"/>
    <mergeCell ref="B35:D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M44"/>
  <sheetViews>
    <sheetView tabSelected="1" workbookViewId="0">
      <selection activeCell="G37" sqref="G37"/>
    </sheetView>
  </sheetViews>
  <sheetFormatPr defaultColWidth="9.140625" defaultRowHeight="15.75"/>
  <cols>
    <col min="1" max="1" width="7.140625" style="9" customWidth="1"/>
    <col min="2" max="2" width="31.5703125" style="9" customWidth="1"/>
    <col min="3" max="3" width="25.5703125" style="111" bestFit="1" customWidth="1"/>
    <col min="4" max="4" width="49" style="9" customWidth="1"/>
    <col min="5" max="5" width="32.5703125" style="45" customWidth="1"/>
    <col min="6" max="6" width="21.85546875" style="39" customWidth="1"/>
    <col min="7" max="7" width="24.5703125" style="45" bestFit="1" customWidth="1"/>
    <col min="8" max="8" width="11.42578125" style="9" customWidth="1"/>
    <col min="9" max="9" width="45.140625" style="3" customWidth="1"/>
    <col min="10" max="10" width="16.42578125" style="3" bestFit="1" customWidth="1"/>
    <col min="11" max="11" width="9.140625" style="3"/>
    <col min="12" max="12" width="17.85546875" style="3" bestFit="1" customWidth="1"/>
    <col min="13" max="13" width="16.42578125" style="83" bestFit="1" customWidth="1"/>
    <col min="14" max="16384" width="9.140625" style="3"/>
  </cols>
  <sheetData>
    <row r="1" spans="1:9">
      <c r="A1" s="18"/>
      <c r="B1" s="130" t="s">
        <v>0</v>
      </c>
      <c r="C1" s="130"/>
      <c r="D1" s="130"/>
      <c r="E1" s="130"/>
      <c r="F1" s="130"/>
      <c r="G1" s="130"/>
      <c r="H1" s="130"/>
    </row>
    <row r="2" spans="1:9">
      <c r="A2" s="18"/>
      <c r="B2" s="130" t="s">
        <v>74</v>
      </c>
      <c r="C2" s="130"/>
      <c r="D2" s="130"/>
      <c r="E2" s="130"/>
      <c r="F2" s="130"/>
      <c r="G2" s="130"/>
      <c r="H2" s="130"/>
    </row>
    <row r="3" spans="1:9">
      <c r="A3" s="18"/>
      <c r="B3" s="131" t="s">
        <v>170</v>
      </c>
      <c r="C3" s="131"/>
      <c r="D3" s="131"/>
      <c r="E3" s="131"/>
      <c r="F3" s="131"/>
      <c r="G3" s="131"/>
      <c r="H3" s="131"/>
    </row>
    <row r="4" spans="1:9" ht="31.5">
      <c r="A4" s="85" t="s">
        <v>11</v>
      </c>
      <c r="B4" s="19" t="s">
        <v>1</v>
      </c>
      <c r="C4" s="19" t="s">
        <v>12</v>
      </c>
      <c r="D4" s="19" t="s">
        <v>13</v>
      </c>
      <c r="E4" s="37" t="s">
        <v>14</v>
      </c>
      <c r="F4" s="37" t="s">
        <v>15</v>
      </c>
      <c r="G4" s="37" t="s">
        <v>16</v>
      </c>
      <c r="H4" s="19" t="s">
        <v>17</v>
      </c>
    </row>
    <row r="5" spans="1:9" ht="78.75">
      <c r="A5" s="20"/>
      <c r="B5" s="132" t="s">
        <v>75</v>
      </c>
      <c r="C5" s="132"/>
      <c r="D5" s="132"/>
      <c r="E5" s="38"/>
      <c r="F5" s="38"/>
      <c r="G5" s="38"/>
      <c r="H5" s="21"/>
      <c r="I5" s="108" t="s">
        <v>295</v>
      </c>
    </row>
    <row r="6" spans="1:9" ht="31.5">
      <c r="B6" s="111" t="s">
        <v>212</v>
      </c>
      <c r="C6" s="7" t="s">
        <v>20</v>
      </c>
      <c r="D6" s="7" t="s">
        <v>21</v>
      </c>
      <c r="E6" s="83">
        <f>'Admin Rec '!G14</f>
        <v>150000</v>
      </c>
      <c r="G6" s="45">
        <v>150000</v>
      </c>
      <c r="H6" s="9" t="s">
        <v>5</v>
      </c>
    </row>
    <row r="7" spans="1:9" ht="78.75">
      <c r="B7" s="117" t="s">
        <v>213</v>
      </c>
      <c r="C7" s="7" t="s">
        <v>22</v>
      </c>
      <c r="D7" s="7" t="s">
        <v>83</v>
      </c>
      <c r="E7" s="83">
        <f>'Admin Annex'!G12</f>
        <v>3293400</v>
      </c>
      <c r="G7" s="45">
        <v>3293400</v>
      </c>
      <c r="H7" s="9" t="s">
        <v>5</v>
      </c>
      <c r="I7" s="108" t="s">
        <v>290</v>
      </c>
    </row>
    <row r="8" spans="1:9" ht="31.5">
      <c r="B8" s="111" t="s">
        <v>214</v>
      </c>
      <c r="C8" s="7" t="s">
        <v>33</v>
      </c>
      <c r="D8" s="7" t="s">
        <v>328</v>
      </c>
      <c r="E8" s="83">
        <f>'Admin Rec '!G54</f>
        <v>1017606</v>
      </c>
      <c r="G8" s="45">
        <v>1017606</v>
      </c>
      <c r="H8" s="9" t="s">
        <v>5</v>
      </c>
      <c r="I8" s="109" t="s">
        <v>291</v>
      </c>
    </row>
    <row r="9" spans="1:9" ht="31.5">
      <c r="B9" s="111" t="s">
        <v>215</v>
      </c>
      <c r="C9" s="23" t="s">
        <v>46</v>
      </c>
      <c r="D9" s="7" t="s">
        <v>327</v>
      </c>
      <c r="E9" s="83">
        <f>'Admin Rec '!G65</f>
        <v>109080</v>
      </c>
      <c r="G9" s="45">
        <v>109080</v>
      </c>
      <c r="H9" s="9" t="s">
        <v>5</v>
      </c>
      <c r="I9" s="109" t="s">
        <v>291</v>
      </c>
    </row>
    <row r="10" spans="1:9" ht="30" customHeight="1">
      <c r="B10" s="117" t="s">
        <v>213</v>
      </c>
      <c r="C10" s="23" t="s">
        <v>325</v>
      </c>
      <c r="D10" s="7" t="s">
        <v>335</v>
      </c>
      <c r="E10" s="83">
        <v>58488</v>
      </c>
      <c r="G10" s="45">
        <v>58488</v>
      </c>
      <c r="H10" s="9" t="s">
        <v>5</v>
      </c>
      <c r="I10" s="109"/>
    </row>
    <row r="11" spans="1:9" ht="30" customHeight="1">
      <c r="B11" s="117" t="s">
        <v>213</v>
      </c>
      <c r="C11" s="23" t="s">
        <v>329</v>
      </c>
      <c r="D11" s="7" t="s">
        <v>332</v>
      </c>
      <c r="E11" s="83">
        <f>'Admin Annex'!G22</f>
        <v>347400</v>
      </c>
      <c r="G11" s="45">
        <v>347400</v>
      </c>
      <c r="H11" s="9" t="s">
        <v>5</v>
      </c>
      <c r="I11" s="109"/>
    </row>
    <row r="12" spans="1:9" ht="30" customHeight="1">
      <c r="B12" s="117" t="s">
        <v>213</v>
      </c>
      <c r="C12" s="23" t="s">
        <v>330</v>
      </c>
      <c r="D12" s="7" t="s">
        <v>333</v>
      </c>
      <c r="E12" s="83">
        <f>'Admin Annex'!G32</f>
        <v>288000</v>
      </c>
      <c r="G12" s="45">
        <v>288000</v>
      </c>
      <c r="H12" s="9" t="s">
        <v>5</v>
      </c>
      <c r="I12" s="109"/>
    </row>
    <row r="13" spans="1:9" ht="30" customHeight="1">
      <c r="B13" s="117" t="s">
        <v>213</v>
      </c>
      <c r="C13" s="23" t="s">
        <v>331</v>
      </c>
      <c r="D13" s="7" t="s">
        <v>334</v>
      </c>
      <c r="E13" s="83">
        <f>'Admin Annex'!G42</f>
        <v>75000</v>
      </c>
      <c r="G13" s="45">
        <v>75000</v>
      </c>
      <c r="H13" s="9" t="s">
        <v>5</v>
      </c>
      <c r="I13" s="109"/>
    </row>
    <row r="14" spans="1:9" ht="31.5">
      <c r="B14" s="111" t="s">
        <v>216</v>
      </c>
      <c r="C14" s="7" t="s">
        <v>18</v>
      </c>
      <c r="D14" s="7" t="s">
        <v>19</v>
      </c>
      <c r="E14" s="83">
        <v>250000</v>
      </c>
      <c r="G14" s="83">
        <v>250000</v>
      </c>
      <c r="H14" s="9" t="s">
        <v>5</v>
      </c>
    </row>
    <row r="15" spans="1:9" ht="63">
      <c r="B15" s="111" t="s">
        <v>217</v>
      </c>
      <c r="C15" s="7" t="s">
        <v>23</v>
      </c>
      <c r="D15" s="7" t="s">
        <v>24</v>
      </c>
      <c r="E15" s="83">
        <v>300000</v>
      </c>
      <c r="G15" s="83">
        <v>300000</v>
      </c>
      <c r="H15" s="9" t="s">
        <v>5</v>
      </c>
    </row>
    <row r="16" spans="1:9" ht="31.5">
      <c r="B16" s="111" t="s">
        <v>218</v>
      </c>
      <c r="C16" s="7" t="s">
        <v>25</v>
      </c>
      <c r="D16" s="7" t="s">
        <v>26</v>
      </c>
      <c r="E16" s="83">
        <v>340000</v>
      </c>
      <c r="G16" s="83">
        <v>340000</v>
      </c>
      <c r="H16" s="9" t="s">
        <v>5</v>
      </c>
    </row>
    <row r="17" spans="2:9" ht="47.25">
      <c r="B17" s="111" t="s">
        <v>219</v>
      </c>
      <c r="C17" s="111" t="s">
        <v>27</v>
      </c>
      <c r="D17" s="7" t="s">
        <v>326</v>
      </c>
      <c r="E17" s="83">
        <v>100000</v>
      </c>
      <c r="G17" s="83">
        <v>100000</v>
      </c>
      <c r="H17" s="9" t="s">
        <v>5</v>
      </c>
      <c r="I17" s="112" t="s">
        <v>292</v>
      </c>
    </row>
    <row r="18" spans="2:9" ht="31.5">
      <c r="B18" s="111" t="s">
        <v>220</v>
      </c>
      <c r="C18" s="7" t="s">
        <v>29</v>
      </c>
      <c r="D18" s="7" t="s">
        <v>30</v>
      </c>
      <c r="E18" s="83">
        <v>64108.06</v>
      </c>
      <c r="G18" s="83">
        <v>64108.06</v>
      </c>
      <c r="H18" s="9" t="s">
        <v>5</v>
      </c>
    </row>
    <row r="19" spans="2:9" ht="31.5">
      <c r="B19" s="111" t="s">
        <v>221</v>
      </c>
      <c r="C19" s="7" t="s">
        <v>31</v>
      </c>
      <c r="D19" s="7" t="s">
        <v>32</v>
      </c>
      <c r="E19" s="83">
        <v>800000</v>
      </c>
      <c r="G19" s="83">
        <v>800000</v>
      </c>
      <c r="H19" s="9" t="s">
        <v>5</v>
      </c>
    </row>
    <row r="20" spans="2:9" ht="31.5">
      <c r="B20" s="22" t="s">
        <v>222</v>
      </c>
      <c r="C20" s="7" t="s">
        <v>277</v>
      </c>
      <c r="D20" s="7" t="s">
        <v>278</v>
      </c>
      <c r="E20" s="83">
        <v>400000</v>
      </c>
      <c r="G20" s="83">
        <v>400000</v>
      </c>
      <c r="H20" s="9" t="s">
        <v>5</v>
      </c>
    </row>
    <row r="21" spans="2:9" ht="31.5">
      <c r="B21" s="111" t="s">
        <v>223</v>
      </c>
      <c r="C21" s="7" t="s">
        <v>35</v>
      </c>
      <c r="D21" s="7" t="s">
        <v>35</v>
      </c>
      <c r="E21" s="83">
        <v>50000</v>
      </c>
      <c r="G21" s="83">
        <v>50000</v>
      </c>
      <c r="H21" s="9" t="s">
        <v>5</v>
      </c>
    </row>
    <row r="22" spans="2:9" ht="31.5">
      <c r="B22" s="111" t="s">
        <v>224</v>
      </c>
      <c r="C22" s="7" t="s">
        <v>36</v>
      </c>
      <c r="D22" s="7" t="s">
        <v>37</v>
      </c>
      <c r="E22" s="83">
        <v>50000</v>
      </c>
      <c r="G22" s="83">
        <v>50000</v>
      </c>
      <c r="H22" s="9" t="s">
        <v>5</v>
      </c>
    </row>
    <row r="23" spans="2:9" ht="31.5">
      <c r="B23" s="111" t="s">
        <v>225</v>
      </c>
      <c r="C23" s="7" t="s">
        <v>38</v>
      </c>
      <c r="D23" s="7" t="s">
        <v>39</v>
      </c>
      <c r="E23" s="83">
        <v>50000</v>
      </c>
      <c r="G23" s="83">
        <v>50000</v>
      </c>
      <c r="H23" s="9" t="s">
        <v>5</v>
      </c>
    </row>
    <row r="24" spans="2:9" ht="47.25">
      <c r="B24" s="111" t="s">
        <v>226</v>
      </c>
      <c r="C24" s="7" t="s">
        <v>40</v>
      </c>
      <c r="D24" s="7" t="s">
        <v>271</v>
      </c>
      <c r="E24" s="83">
        <v>50000</v>
      </c>
      <c r="G24" s="83">
        <v>50000</v>
      </c>
      <c r="H24" s="9" t="s">
        <v>5</v>
      </c>
    </row>
    <row r="25" spans="2:9" ht="47.25">
      <c r="B25" s="111" t="s">
        <v>227</v>
      </c>
      <c r="C25" s="7" t="s">
        <v>41</v>
      </c>
      <c r="D25" s="7" t="s">
        <v>42</v>
      </c>
      <c r="E25" s="83">
        <v>50000</v>
      </c>
      <c r="G25" s="83">
        <v>50000</v>
      </c>
      <c r="H25" s="9" t="s">
        <v>5</v>
      </c>
    </row>
    <row r="26" spans="2:9" ht="31.5">
      <c r="B26" s="111" t="s">
        <v>228</v>
      </c>
      <c r="C26" s="7" t="s">
        <v>43</v>
      </c>
      <c r="D26" s="7" t="s">
        <v>44</v>
      </c>
      <c r="E26" s="83">
        <v>50000</v>
      </c>
      <c r="G26" s="83">
        <v>50000</v>
      </c>
      <c r="H26" s="9" t="s">
        <v>5</v>
      </c>
    </row>
    <row r="27" spans="2:9" ht="31.5">
      <c r="B27" s="111" t="s">
        <v>229</v>
      </c>
      <c r="C27" s="7" t="s">
        <v>45</v>
      </c>
      <c r="D27" s="7" t="s">
        <v>272</v>
      </c>
      <c r="E27" s="83">
        <v>50000</v>
      </c>
      <c r="G27" s="83">
        <v>50000</v>
      </c>
      <c r="H27" s="9" t="s">
        <v>5</v>
      </c>
    </row>
    <row r="28" spans="2:9" ht="31.5">
      <c r="B28" s="111" t="s">
        <v>230</v>
      </c>
      <c r="C28" s="7" t="s">
        <v>274</v>
      </c>
      <c r="D28" s="7" t="s">
        <v>293</v>
      </c>
      <c r="E28" s="83">
        <v>1501512</v>
      </c>
      <c r="G28" s="83">
        <v>1501512</v>
      </c>
      <c r="H28" s="9" t="s">
        <v>5</v>
      </c>
      <c r="I28" s="10">
        <f>E28-58488</f>
        <v>1443024</v>
      </c>
    </row>
    <row r="29" spans="2:9" ht="31.5">
      <c r="B29" s="111" t="s">
        <v>231</v>
      </c>
      <c r="C29" s="7" t="s">
        <v>48</v>
      </c>
      <c r="D29" s="7" t="s">
        <v>49</v>
      </c>
      <c r="E29" s="83">
        <v>150000</v>
      </c>
      <c r="G29" s="83">
        <v>150000</v>
      </c>
      <c r="H29" s="9" t="s">
        <v>5</v>
      </c>
    </row>
    <row r="30" spans="2:9" ht="31.5">
      <c r="B30" s="111" t="s">
        <v>232</v>
      </c>
      <c r="C30" s="7" t="s">
        <v>50</v>
      </c>
      <c r="D30" s="7" t="s">
        <v>51</v>
      </c>
      <c r="E30" s="83">
        <v>800000</v>
      </c>
      <c r="G30" s="83">
        <v>800000</v>
      </c>
      <c r="H30" s="9" t="s">
        <v>5</v>
      </c>
    </row>
    <row r="31" spans="2:9" ht="47.25">
      <c r="B31" s="111" t="s">
        <v>233</v>
      </c>
      <c r="C31" s="7" t="s">
        <v>53</v>
      </c>
      <c r="D31" s="7" t="s">
        <v>54</v>
      </c>
      <c r="E31" s="83">
        <v>50000</v>
      </c>
      <c r="G31" s="83">
        <v>50000</v>
      </c>
      <c r="H31" s="9" t="s">
        <v>5</v>
      </c>
    </row>
    <row r="32" spans="2:9" ht="31.5">
      <c r="B32" s="111" t="s">
        <v>234</v>
      </c>
      <c r="C32" s="7" t="s">
        <v>296</v>
      </c>
      <c r="D32" s="7" t="s">
        <v>55</v>
      </c>
      <c r="E32" s="83">
        <v>50000</v>
      </c>
      <c r="G32" s="83">
        <v>50000</v>
      </c>
      <c r="H32" s="9" t="s">
        <v>5</v>
      </c>
    </row>
    <row r="33" spans="1:8" ht="47.25">
      <c r="B33" s="111" t="s">
        <v>235</v>
      </c>
      <c r="C33" s="7" t="s">
        <v>56</v>
      </c>
      <c r="D33" s="7" t="s">
        <v>57</v>
      </c>
      <c r="E33" s="83">
        <v>300000</v>
      </c>
      <c r="G33" s="83">
        <v>300000</v>
      </c>
      <c r="H33" s="9" t="s">
        <v>5</v>
      </c>
    </row>
    <row r="34" spans="1:8" ht="47.25">
      <c r="B34" s="111" t="s">
        <v>236</v>
      </c>
      <c r="C34" s="7" t="s">
        <v>58</v>
      </c>
      <c r="D34" s="7" t="s">
        <v>59</v>
      </c>
      <c r="E34" s="83">
        <f>12350*12</f>
        <v>148200</v>
      </c>
      <c r="G34" s="83">
        <f>12350*12</f>
        <v>148200</v>
      </c>
      <c r="H34" s="9" t="s">
        <v>5</v>
      </c>
    </row>
    <row r="35" spans="1:8" ht="31.5">
      <c r="B35" s="111" t="s">
        <v>237</v>
      </c>
      <c r="C35" s="7" t="s">
        <v>294</v>
      </c>
      <c r="D35" s="7" t="s">
        <v>61</v>
      </c>
      <c r="E35" s="83">
        <v>100000</v>
      </c>
      <c r="G35" s="83">
        <v>100000</v>
      </c>
      <c r="H35" s="9" t="s">
        <v>5</v>
      </c>
    </row>
    <row r="36" spans="1:8" ht="31.5">
      <c r="B36" s="111" t="s">
        <v>238</v>
      </c>
      <c r="C36" s="7" t="s">
        <v>62</v>
      </c>
      <c r="D36" s="7" t="s">
        <v>63</v>
      </c>
      <c r="E36" s="83">
        <v>5000</v>
      </c>
      <c r="G36" s="83">
        <v>5000</v>
      </c>
      <c r="H36" s="9" t="s">
        <v>5</v>
      </c>
    </row>
    <row r="37" spans="1:8">
      <c r="B37" s="111"/>
      <c r="C37" s="7"/>
      <c r="D37" s="7"/>
      <c r="E37" s="83"/>
      <c r="G37" s="105">
        <f>SUM(G6:G36)</f>
        <v>11047794.059999999</v>
      </c>
    </row>
    <row r="38" spans="1:8">
      <c r="B38" s="111"/>
      <c r="C38" s="7"/>
      <c r="D38" s="7"/>
      <c r="E38" s="83"/>
    </row>
    <row r="39" spans="1:8">
      <c r="B39" s="111"/>
      <c r="C39" s="7"/>
      <c r="D39" s="7"/>
      <c r="E39" s="83"/>
      <c r="F39" s="87"/>
      <c r="G39" s="87"/>
    </row>
    <row r="40" spans="1:8">
      <c r="A40" s="26"/>
      <c r="B40" s="129" t="s">
        <v>65</v>
      </c>
      <c r="C40" s="129"/>
      <c r="D40" s="129"/>
      <c r="E40" s="40"/>
      <c r="F40" s="40"/>
      <c r="G40" s="40"/>
      <c r="H40" s="24"/>
    </row>
    <row r="41" spans="1:8" ht="31.5">
      <c r="A41" s="26"/>
      <c r="B41" s="16" t="s">
        <v>87</v>
      </c>
      <c r="C41" s="16" t="s">
        <v>3</v>
      </c>
      <c r="D41" s="16" t="s">
        <v>66</v>
      </c>
      <c r="E41" s="88">
        <v>34445465.350000001</v>
      </c>
      <c r="F41" s="36" t="s">
        <v>81</v>
      </c>
      <c r="G41" s="43">
        <v>45000000</v>
      </c>
      <c r="H41" s="111" t="s">
        <v>5</v>
      </c>
    </row>
    <row r="42" spans="1:8" ht="31.5">
      <c r="A42" s="26"/>
      <c r="B42" s="16" t="s">
        <v>86</v>
      </c>
      <c r="C42" s="16" t="s">
        <v>67</v>
      </c>
      <c r="D42" s="16" t="s">
        <v>68</v>
      </c>
      <c r="E42" s="89">
        <v>30000000</v>
      </c>
      <c r="F42" s="36"/>
      <c r="G42" s="43">
        <v>28651960.399999999</v>
      </c>
      <c r="H42" s="111" t="s">
        <v>5</v>
      </c>
    </row>
    <row r="43" spans="1:8">
      <c r="A43" s="26"/>
      <c r="B43" s="136" t="s">
        <v>77</v>
      </c>
      <c r="C43" s="136"/>
      <c r="D43" s="136"/>
      <c r="E43" s="38"/>
      <c r="F43" s="38"/>
      <c r="G43" s="38"/>
      <c r="H43" s="25"/>
    </row>
    <row r="44" spans="1:8" ht="31.5">
      <c r="A44" s="26"/>
      <c r="B44" s="30" t="s">
        <v>82</v>
      </c>
      <c r="C44" s="26" t="s">
        <v>69</v>
      </c>
      <c r="D44" s="27" t="s">
        <v>2</v>
      </c>
      <c r="E44" s="43">
        <v>9691047</v>
      </c>
      <c r="F44" s="36" t="s">
        <v>70</v>
      </c>
      <c r="G44" s="43">
        <v>9691047</v>
      </c>
      <c r="H44" s="27" t="s">
        <v>5</v>
      </c>
    </row>
  </sheetData>
  <mergeCells count="6">
    <mergeCell ref="B43:D43"/>
    <mergeCell ref="B1:H1"/>
    <mergeCell ref="B2:H2"/>
    <mergeCell ref="B3:H3"/>
    <mergeCell ref="B5:D5"/>
    <mergeCell ref="B40:D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71"/>
  <sheetViews>
    <sheetView workbookViewId="0">
      <selection activeCell="G69" sqref="G69:G70"/>
    </sheetView>
  </sheetViews>
  <sheetFormatPr defaultRowHeight="15.75"/>
  <cols>
    <col min="1" max="1" width="10" style="47" customWidth="1"/>
    <col min="2" max="2" width="68.42578125" style="49" customWidth="1"/>
    <col min="3" max="3" width="9.7109375" style="49" customWidth="1"/>
    <col min="4" max="4" width="9.140625" style="47"/>
    <col min="5" max="5" width="8.28515625" style="50" customWidth="1"/>
    <col min="6" max="6" width="9.140625" style="50"/>
    <col min="7" max="7" width="12.85546875" style="50" bestFit="1" customWidth="1"/>
    <col min="11" max="11" width="14.28515625" bestFit="1" customWidth="1"/>
  </cols>
  <sheetData>
    <row r="1" spans="1:11">
      <c r="B1" s="48" t="s">
        <v>89</v>
      </c>
    </row>
    <row r="2" spans="1:11" ht="43.5">
      <c r="A2" s="51" t="s">
        <v>90</v>
      </c>
      <c r="B2" s="51" t="s">
        <v>91</v>
      </c>
      <c r="C2" s="52" t="s">
        <v>92</v>
      </c>
      <c r="D2" s="51" t="s">
        <v>93</v>
      </c>
      <c r="E2" s="51" t="s">
        <v>94</v>
      </c>
      <c r="F2" s="53" t="s">
        <v>95</v>
      </c>
      <c r="G2" s="53" t="s">
        <v>96</v>
      </c>
      <c r="K2" s="1"/>
    </row>
    <row r="3" spans="1:11">
      <c r="A3" s="54"/>
      <c r="B3" s="55" t="s">
        <v>97</v>
      </c>
      <c r="C3" s="56"/>
      <c r="D3" s="54"/>
      <c r="E3" s="57"/>
      <c r="F3" s="57"/>
      <c r="G3" s="57"/>
      <c r="I3" s="79">
        <f>G12+G14+G24+G34+G44+G65</f>
        <v>4262880</v>
      </c>
      <c r="K3" s="2"/>
    </row>
    <row r="4" spans="1:11">
      <c r="A4" s="54"/>
      <c r="B4" s="58" t="s">
        <v>98</v>
      </c>
      <c r="C4" s="78" t="s">
        <v>103</v>
      </c>
      <c r="D4" s="54">
        <v>1</v>
      </c>
      <c r="E4" s="59">
        <v>23000</v>
      </c>
      <c r="F4" s="59">
        <f>D4*E4</f>
        <v>23000</v>
      </c>
      <c r="G4" s="59">
        <f>F4*12</f>
        <v>276000</v>
      </c>
      <c r="I4" s="79"/>
      <c r="J4" s="79"/>
    </row>
    <row r="5" spans="1:11">
      <c r="A5" s="54"/>
      <c r="B5" s="58" t="s">
        <v>100</v>
      </c>
      <c r="C5" s="77" t="s">
        <v>99</v>
      </c>
      <c r="D5" s="54">
        <v>1</v>
      </c>
      <c r="E5" s="59">
        <v>55150</v>
      </c>
      <c r="F5" s="59">
        <f t="shared" ref="F5:F11" si="0">D5*E5</f>
        <v>55150</v>
      </c>
      <c r="G5" s="59">
        <f t="shared" ref="G5:G11" si="1">F5*12</f>
        <v>661800</v>
      </c>
      <c r="I5" s="79">
        <f>G12+G24+G34+G44</f>
        <v>4003800</v>
      </c>
      <c r="J5" s="79"/>
    </row>
    <row r="6" spans="1:11">
      <c r="A6" s="54"/>
      <c r="B6" s="58" t="s">
        <v>118</v>
      </c>
      <c r="C6" s="77" t="s">
        <v>99</v>
      </c>
      <c r="D6" s="60">
        <v>1</v>
      </c>
      <c r="E6" s="61">
        <v>55150</v>
      </c>
      <c r="F6" s="59">
        <f t="shared" si="0"/>
        <v>55150</v>
      </c>
      <c r="G6" s="59">
        <f t="shared" si="1"/>
        <v>661800</v>
      </c>
      <c r="J6" s="79"/>
    </row>
    <row r="7" spans="1:11">
      <c r="A7" s="54"/>
      <c r="B7" s="58" t="s">
        <v>119</v>
      </c>
      <c r="C7" s="78" t="s">
        <v>101</v>
      </c>
      <c r="D7" s="60">
        <v>1</v>
      </c>
      <c r="E7" s="61">
        <v>35600</v>
      </c>
      <c r="F7" s="59">
        <f t="shared" si="0"/>
        <v>35600</v>
      </c>
      <c r="G7" s="59">
        <f t="shared" si="1"/>
        <v>427200</v>
      </c>
      <c r="J7" s="79"/>
    </row>
    <row r="8" spans="1:11">
      <c r="A8" s="54"/>
      <c r="B8" s="58" t="s">
        <v>102</v>
      </c>
      <c r="C8" s="78" t="s">
        <v>103</v>
      </c>
      <c r="D8" s="60">
        <v>1</v>
      </c>
      <c r="E8" s="61">
        <v>26730</v>
      </c>
      <c r="F8" s="59">
        <f t="shared" si="0"/>
        <v>26730</v>
      </c>
      <c r="G8" s="59">
        <f t="shared" si="1"/>
        <v>320760</v>
      </c>
    </row>
    <row r="9" spans="1:11">
      <c r="A9" s="54"/>
      <c r="B9" s="58" t="s">
        <v>121</v>
      </c>
      <c r="C9" s="78" t="s">
        <v>103</v>
      </c>
      <c r="D9" s="60">
        <v>1</v>
      </c>
      <c r="E9" s="61">
        <v>25650</v>
      </c>
      <c r="F9" s="59">
        <f t="shared" si="0"/>
        <v>25650</v>
      </c>
      <c r="G9" s="59">
        <f t="shared" si="1"/>
        <v>307800</v>
      </c>
    </row>
    <row r="10" spans="1:11">
      <c r="A10" s="54"/>
      <c r="B10" s="58" t="s">
        <v>120</v>
      </c>
      <c r="C10" s="78" t="s">
        <v>103</v>
      </c>
      <c r="D10" s="60">
        <v>1</v>
      </c>
      <c r="E10" s="61">
        <v>23000</v>
      </c>
      <c r="F10" s="59">
        <f t="shared" si="0"/>
        <v>23000</v>
      </c>
      <c r="G10" s="59">
        <f t="shared" si="1"/>
        <v>276000</v>
      </c>
    </row>
    <row r="11" spans="1:11">
      <c r="A11" s="54"/>
      <c r="B11" s="58" t="s">
        <v>122</v>
      </c>
      <c r="C11" s="78" t="s">
        <v>123</v>
      </c>
      <c r="D11" s="60">
        <v>1</v>
      </c>
      <c r="E11" s="61">
        <v>30170</v>
      </c>
      <c r="F11" s="59">
        <f t="shared" si="0"/>
        <v>30170</v>
      </c>
      <c r="G11" s="59">
        <f t="shared" si="1"/>
        <v>362040</v>
      </c>
    </row>
    <row r="12" spans="1:11" ht="15.75" customHeight="1">
      <c r="A12" s="62" t="s">
        <v>104</v>
      </c>
      <c r="B12" s="62"/>
      <c r="C12" s="62"/>
      <c r="D12" s="63">
        <v>7</v>
      </c>
      <c r="E12" s="62"/>
      <c r="F12" s="62"/>
      <c r="G12" s="64">
        <f>SUM(G4:G11)</f>
        <v>3293400</v>
      </c>
    </row>
    <row r="13" spans="1:11">
      <c r="A13" s="54"/>
      <c r="B13" s="55" t="s">
        <v>105</v>
      </c>
      <c r="C13" s="65"/>
      <c r="D13" s="54">
        <v>5</v>
      </c>
      <c r="E13" s="59">
        <v>10000</v>
      </c>
      <c r="F13" s="59">
        <f>D13*E13</f>
        <v>50000</v>
      </c>
      <c r="G13" s="59">
        <f>F13*3</f>
        <v>150000</v>
      </c>
    </row>
    <row r="14" spans="1:11">
      <c r="A14" s="62" t="s">
        <v>104</v>
      </c>
      <c r="B14" s="66"/>
      <c r="C14" s="67"/>
      <c r="D14" s="63">
        <v>1</v>
      </c>
      <c r="E14" s="64"/>
      <c r="F14" s="64"/>
      <c r="G14" s="64">
        <f>SUM(G13)</f>
        <v>150000</v>
      </c>
    </row>
    <row r="15" spans="1:11">
      <c r="A15" s="54"/>
      <c r="B15" s="55" t="s">
        <v>106</v>
      </c>
      <c r="C15" s="56"/>
      <c r="D15" s="54"/>
      <c r="E15" s="57"/>
      <c r="F15" s="59"/>
      <c r="G15" s="59"/>
    </row>
    <row r="16" spans="1:11">
      <c r="A16" s="54"/>
      <c r="B16" s="58" t="s">
        <v>98</v>
      </c>
      <c r="C16" s="78" t="s">
        <v>103</v>
      </c>
      <c r="D16" s="54">
        <v>1</v>
      </c>
      <c r="E16" s="61">
        <v>0</v>
      </c>
      <c r="F16" s="59">
        <f>D16*E16</f>
        <v>0</v>
      </c>
      <c r="G16" s="59">
        <f>F16*12</f>
        <v>0</v>
      </c>
    </row>
    <row r="17" spans="1:7">
      <c r="A17" s="54"/>
      <c r="B17" s="58" t="s">
        <v>100</v>
      </c>
      <c r="C17" s="77" t="s">
        <v>99</v>
      </c>
      <c r="D17" s="54">
        <v>1</v>
      </c>
      <c r="E17" s="61">
        <v>5800</v>
      </c>
      <c r="F17" s="59">
        <f t="shared" ref="F17:F23" si="2">D17*E17</f>
        <v>5800</v>
      </c>
      <c r="G17" s="59">
        <f t="shared" ref="G17:G23" si="3">F17*12</f>
        <v>69600</v>
      </c>
    </row>
    <row r="18" spans="1:7">
      <c r="A18" s="54"/>
      <c r="B18" s="58" t="s">
        <v>118</v>
      </c>
      <c r="C18" s="77" t="s">
        <v>99</v>
      </c>
      <c r="D18" s="60">
        <v>1</v>
      </c>
      <c r="E18" s="61">
        <v>5800</v>
      </c>
      <c r="F18" s="59">
        <f t="shared" si="2"/>
        <v>5800</v>
      </c>
      <c r="G18" s="59">
        <f t="shared" si="3"/>
        <v>69600</v>
      </c>
    </row>
    <row r="19" spans="1:7">
      <c r="A19" s="54"/>
      <c r="B19" s="58" t="s">
        <v>119</v>
      </c>
      <c r="C19" s="78" t="s">
        <v>101</v>
      </c>
      <c r="D19" s="60">
        <v>1</v>
      </c>
      <c r="E19" s="61">
        <v>3850</v>
      </c>
      <c r="F19" s="59">
        <f t="shared" si="2"/>
        <v>3850</v>
      </c>
      <c r="G19" s="59">
        <f t="shared" si="3"/>
        <v>46200</v>
      </c>
    </row>
    <row r="20" spans="1:7">
      <c r="A20" s="54"/>
      <c r="B20" s="58" t="s">
        <v>102</v>
      </c>
      <c r="C20" s="78" t="s">
        <v>103</v>
      </c>
      <c r="D20" s="60">
        <v>1</v>
      </c>
      <c r="E20" s="61">
        <v>3850</v>
      </c>
      <c r="F20" s="59">
        <f t="shared" si="2"/>
        <v>3850</v>
      </c>
      <c r="G20" s="59">
        <f t="shared" si="3"/>
        <v>46200</v>
      </c>
    </row>
    <row r="21" spans="1:7">
      <c r="A21" s="54"/>
      <c r="B21" s="58" t="s">
        <v>121</v>
      </c>
      <c r="C21" s="78" t="s">
        <v>103</v>
      </c>
      <c r="D21" s="60">
        <v>1</v>
      </c>
      <c r="E21" s="61">
        <v>3850</v>
      </c>
      <c r="F21" s="59">
        <f t="shared" si="2"/>
        <v>3850</v>
      </c>
      <c r="G21" s="59">
        <f t="shared" si="3"/>
        <v>46200</v>
      </c>
    </row>
    <row r="22" spans="1:7">
      <c r="A22" s="54"/>
      <c r="B22" s="58" t="s">
        <v>120</v>
      </c>
      <c r="C22" s="78" t="s">
        <v>103</v>
      </c>
      <c r="D22" s="60">
        <v>1</v>
      </c>
      <c r="E22" s="61">
        <v>0</v>
      </c>
      <c r="F22" s="59">
        <f t="shared" si="2"/>
        <v>0</v>
      </c>
      <c r="G22" s="59">
        <f t="shared" si="3"/>
        <v>0</v>
      </c>
    </row>
    <row r="23" spans="1:7">
      <c r="A23" s="54"/>
      <c r="B23" s="58" t="s">
        <v>122</v>
      </c>
      <c r="C23" s="78" t="s">
        <v>123</v>
      </c>
      <c r="D23" s="60">
        <v>1</v>
      </c>
      <c r="E23" s="61">
        <v>5800</v>
      </c>
      <c r="F23" s="59">
        <f t="shared" si="2"/>
        <v>5800</v>
      </c>
      <c r="G23" s="59">
        <f t="shared" si="3"/>
        <v>69600</v>
      </c>
    </row>
    <row r="24" spans="1:7">
      <c r="A24" s="62" t="s">
        <v>104</v>
      </c>
      <c r="B24" s="66"/>
      <c r="C24" s="67"/>
      <c r="D24" s="63">
        <v>7</v>
      </c>
      <c r="E24" s="62"/>
      <c r="F24" s="64"/>
      <c r="G24" s="64">
        <f>SUM(G16:G23)</f>
        <v>347400</v>
      </c>
    </row>
    <row r="25" spans="1:7">
      <c r="A25" s="54"/>
      <c r="B25" s="55" t="s">
        <v>107</v>
      </c>
      <c r="C25" s="56"/>
      <c r="D25" s="54"/>
      <c r="E25" s="57"/>
      <c r="F25" s="59"/>
      <c r="G25" s="59"/>
    </row>
    <row r="26" spans="1:7">
      <c r="A26" s="54"/>
      <c r="B26" s="58" t="s">
        <v>98</v>
      </c>
      <c r="C26" s="78" t="s">
        <v>103</v>
      </c>
      <c r="D26" s="54">
        <v>1</v>
      </c>
      <c r="E26" s="59">
        <v>0</v>
      </c>
      <c r="F26" s="59">
        <f>D26*E26</f>
        <v>0</v>
      </c>
      <c r="G26" s="59">
        <f>F26*12</f>
        <v>0</v>
      </c>
    </row>
    <row r="27" spans="1:7">
      <c r="A27" s="54"/>
      <c r="B27" s="58" t="s">
        <v>100</v>
      </c>
      <c r="C27" s="77" t="s">
        <v>99</v>
      </c>
      <c r="D27" s="54">
        <v>1</v>
      </c>
      <c r="E27" s="59">
        <v>4000</v>
      </c>
      <c r="F27" s="59">
        <f t="shared" ref="F27:F33" si="4">D27*E27</f>
        <v>4000</v>
      </c>
      <c r="G27" s="59">
        <f t="shared" ref="G27:G33" si="5">F27*12</f>
        <v>48000</v>
      </c>
    </row>
    <row r="28" spans="1:7">
      <c r="A28" s="54"/>
      <c r="B28" s="58" t="s">
        <v>118</v>
      </c>
      <c r="C28" s="77" t="s">
        <v>99</v>
      </c>
      <c r="D28" s="60">
        <v>1</v>
      </c>
      <c r="E28" s="59">
        <v>4000</v>
      </c>
      <c r="F28" s="59">
        <f t="shared" si="4"/>
        <v>4000</v>
      </c>
      <c r="G28" s="59">
        <f t="shared" si="5"/>
        <v>48000</v>
      </c>
    </row>
    <row r="29" spans="1:7">
      <c r="A29" s="54"/>
      <c r="B29" s="58" t="s">
        <v>119</v>
      </c>
      <c r="C29" s="78" t="s">
        <v>101</v>
      </c>
      <c r="D29" s="60">
        <v>1</v>
      </c>
      <c r="E29" s="59">
        <v>4000</v>
      </c>
      <c r="F29" s="59">
        <f t="shared" si="4"/>
        <v>4000</v>
      </c>
      <c r="G29" s="59">
        <f t="shared" si="5"/>
        <v>48000</v>
      </c>
    </row>
    <row r="30" spans="1:7">
      <c r="A30" s="54"/>
      <c r="B30" s="58" t="s">
        <v>102</v>
      </c>
      <c r="C30" s="78" t="s">
        <v>103</v>
      </c>
      <c r="D30" s="60">
        <v>1</v>
      </c>
      <c r="E30" s="59">
        <v>4000</v>
      </c>
      <c r="F30" s="59">
        <f t="shared" si="4"/>
        <v>4000</v>
      </c>
      <c r="G30" s="59">
        <f t="shared" si="5"/>
        <v>48000</v>
      </c>
    </row>
    <row r="31" spans="1:7">
      <c r="A31" s="54"/>
      <c r="B31" s="58" t="s">
        <v>121</v>
      </c>
      <c r="C31" s="78" t="s">
        <v>103</v>
      </c>
      <c r="D31" s="60">
        <v>1</v>
      </c>
      <c r="E31" s="59">
        <v>4000</v>
      </c>
      <c r="F31" s="59">
        <f t="shared" si="4"/>
        <v>4000</v>
      </c>
      <c r="G31" s="59">
        <f t="shared" si="5"/>
        <v>48000</v>
      </c>
    </row>
    <row r="32" spans="1:7">
      <c r="A32" s="54"/>
      <c r="B32" s="58" t="s">
        <v>120</v>
      </c>
      <c r="C32" s="78" t="s">
        <v>103</v>
      </c>
      <c r="D32" s="60">
        <v>1</v>
      </c>
      <c r="E32" s="59">
        <v>0</v>
      </c>
      <c r="F32" s="59">
        <f t="shared" si="4"/>
        <v>0</v>
      </c>
      <c r="G32" s="59">
        <f t="shared" si="5"/>
        <v>0</v>
      </c>
    </row>
    <row r="33" spans="1:7">
      <c r="A33" s="54"/>
      <c r="B33" s="58" t="s">
        <v>122</v>
      </c>
      <c r="C33" s="78" t="s">
        <v>123</v>
      </c>
      <c r="D33" s="60">
        <v>1</v>
      </c>
      <c r="E33" s="59">
        <v>4000</v>
      </c>
      <c r="F33" s="59">
        <f t="shared" si="4"/>
        <v>4000</v>
      </c>
      <c r="G33" s="59">
        <f t="shared" si="5"/>
        <v>48000</v>
      </c>
    </row>
    <row r="34" spans="1:7">
      <c r="A34" s="62" t="s">
        <v>104</v>
      </c>
      <c r="B34" s="66"/>
      <c r="C34" s="67"/>
      <c r="D34" s="63"/>
      <c r="E34" s="62"/>
      <c r="F34" s="64"/>
      <c r="G34" s="64">
        <f>SUM(G26:G33)</f>
        <v>288000</v>
      </c>
    </row>
    <row r="35" spans="1:7">
      <c r="A35" s="54"/>
      <c r="B35" s="55" t="s">
        <v>108</v>
      </c>
      <c r="C35" s="56"/>
      <c r="D35" s="54"/>
      <c r="E35" s="57"/>
      <c r="F35" s="59"/>
      <c r="G35" s="59"/>
    </row>
    <row r="36" spans="1:7">
      <c r="A36" s="54"/>
      <c r="B36" s="58" t="s">
        <v>98</v>
      </c>
      <c r="C36" s="78" t="s">
        <v>103</v>
      </c>
      <c r="D36" s="54">
        <v>1</v>
      </c>
      <c r="E36" s="59">
        <v>0</v>
      </c>
      <c r="F36" s="59">
        <v>0</v>
      </c>
      <c r="G36" s="59">
        <f t="shared" ref="G36:G41" si="6">D36*F36</f>
        <v>0</v>
      </c>
    </row>
    <row r="37" spans="1:7">
      <c r="A37" s="54"/>
      <c r="B37" s="58" t="s">
        <v>100</v>
      </c>
      <c r="C37" s="77" t="s">
        <v>99</v>
      </c>
      <c r="D37" s="54">
        <v>1</v>
      </c>
      <c r="E37" s="59">
        <v>15000</v>
      </c>
      <c r="F37" s="59">
        <v>15000</v>
      </c>
      <c r="G37" s="59">
        <f t="shared" si="6"/>
        <v>15000</v>
      </c>
    </row>
    <row r="38" spans="1:7">
      <c r="A38" s="54"/>
      <c r="B38" s="58" t="s">
        <v>118</v>
      </c>
      <c r="C38" s="77" t="s">
        <v>99</v>
      </c>
      <c r="D38" s="60">
        <v>1</v>
      </c>
      <c r="E38" s="59">
        <v>15000</v>
      </c>
      <c r="F38" s="59">
        <v>15000</v>
      </c>
      <c r="G38" s="59">
        <f t="shared" si="6"/>
        <v>15000</v>
      </c>
    </row>
    <row r="39" spans="1:7">
      <c r="A39" s="54"/>
      <c r="B39" s="58" t="s">
        <v>119</v>
      </c>
      <c r="C39" s="78" t="s">
        <v>101</v>
      </c>
      <c r="D39" s="60">
        <v>1</v>
      </c>
      <c r="E39" s="59">
        <v>15000</v>
      </c>
      <c r="F39" s="59">
        <v>15000</v>
      </c>
      <c r="G39" s="59">
        <f t="shared" si="6"/>
        <v>15000</v>
      </c>
    </row>
    <row r="40" spans="1:7">
      <c r="A40" s="54"/>
      <c r="B40" s="58" t="s">
        <v>102</v>
      </c>
      <c r="C40" s="78" t="s">
        <v>103</v>
      </c>
      <c r="D40" s="60">
        <v>1</v>
      </c>
      <c r="E40" s="59">
        <v>15000</v>
      </c>
      <c r="F40" s="59">
        <v>15000</v>
      </c>
      <c r="G40" s="59">
        <f t="shared" si="6"/>
        <v>15000</v>
      </c>
    </row>
    <row r="41" spans="1:7">
      <c r="A41" s="54"/>
      <c r="B41" s="58" t="s">
        <v>121</v>
      </c>
      <c r="C41" s="78" t="s">
        <v>103</v>
      </c>
      <c r="D41" s="60">
        <v>1</v>
      </c>
      <c r="E41" s="59">
        <v>15000</v>
      </c>
      <c r="F41" s="59">
        <v>15000</v>
      </c>
      <c r="G41" s="59">
        <f t="shared" si="6"/>
        <v>15000</v>
      </c>
    </row>
    <row r="42" spans="1:7">
      <c r="A42" s="54"/>
      <c r="B42" s="58" t="s">
        <v>120</v>
      </c>
      <c r="C42" s="78" t="s">
        <v>103</v>
      </c>
      <c r="D42" s="60">
        <v>1</v>
      </c>
      <c r="E42" s="59">
        <v>0</v>
      </c>
      <c r="F42" s="59">
        <v>0</v>
      </c>
      <c r="G42" s="59">
        <v>0</v>
      </c>
    </row>
    <row r="43" spans="1:7">
      <c r="A43" s="54"/>
      <c r="B43" s="58" t="s">
        <v>122</v>
      </c>
      <c r="C43" s="78" t="s">
        <v>123</v>
      </c>
      <c r="D43" s="60">
        <v>1</v>
      </c>
      <c r="E43" s="59">
        <v>15000</v>
      </c>
      <c r="F43" s="59">
        <v>15000</v>
      </c>
      <c r="G43" s="59">
        <v>15000</v>
      </c>
    </row>
    <row r="44" spans="1:7">
      <c r="A44" s="62" t="s">
        <v>104</v>
      </c>
      <c r="B44" s="68"/>
      <c r="C44" s="69"/>
      <c r="D44" s="70"/>
      <c r="E44" s="71"/>
      <c r="F44" s="72"/>
      <c r="G44" s="64">
        <f>SUM(G36:G42)</f>
        <v>75000</v>
      </c>
    </row>
    <row r="45" spans="1:7">
      <c r="A45" s="54"/>
      <c r="B45" s="73" t="s">
        <v>109</v>
      </c>
      <c r="C45" s="56"/>
      <c r="D45" s="54"/>
      <c r="E45" s="57"/>
      <c r="F45" s="59"/>
      <c r="G45" s="59"/>
    </row>
    <row r="46" spans="1:7">
      <c r="A46" s="54"/>
      <c r="B46" s="58" t="s">
        <v>98</v>
      </c>
      <c r="C46" s="78" t="s">
        <v>103</v>
      </c>
      <c r="D46" s="54">
        <v>1</v>
      </c>
      <c r="E46" s="59">
        <v>0</v>
      </c>
      <c r="F46" s="59">
        <f>D46*E46</f>
        <v>0</v>
      </c>
      <c r="G46" s="59">
        <f>F46*12</f>
        <v>0</v>
      </c>
    </row>
    <row r="47" spans="1:7">
      <c r="A47" s="54"/>
      <c r="B47" s="58" t="s">
        <v>100</v>
      </c>
      <c r="C47" s="77" t="s">
        <v>99</v>
      </c>
      <c r="D47" s="54">
        <v>1</v>
      </c>
      <c r="E47" s="59">
        <v>20134.5</v>
      </c>
      <c r="F47" s="59">
        <f t="shared" ref="F47:F53" si="7">D47*E47</f>
        <v>20134.5</v>
      </c>
      <c r="G47" s="59">
        <f t="shared" ref="G47:G53" si="8">F47*12</f>
        <v>241614</v>
      </c>
    </row>
    <row r="48" spans="1:7">
      <c r="A48" s="54"/>
      <c r="B48" s="58" t="s">
        <v>118</v>
      </c>
      <c r="C48" s="77" t="s">
        <v>99</v>
      </c>
      <c r="D48" s="60">
        <v>1</v>
      </c>
      <c r="E48" s="59">
        <v>20134.5</v>
      </c>
      <c r="F48" s="59">
        <f t="shared" si="7"/>
        <v>20134.5</v>
      </c>
      <c r="G48" s="59">
        <f t="shared" si="8"/>
        <v>241614</v>
      </c>
    </row>
    <row r="49" spans="1:7">
      <c r="A49" s="54"/>
      <c r="B49" s="58" t="s">
        <v>119</v>
      </c>
      <c r="C49" s="78" t="s">
        <v>101</v>
      </c>
      <c r="D49" s="60">
        <v>1</v>
      </c>
      <c r="E49" s="59">
        <v>13469.5</v>
      </c>
      <c r="F49" s="59">
        <f t="shared" si="7"/>
        <v>13469.5</v>
      </c>
      <c r="G49" s="59">
        <f t="shared" si="8"/>
        <v>161634</v>
      </c>
    </row>
    <row r="50" spans="1:7">
      <c r="A50" s="54"/>
      <c r="B50" s="58" t="s">
        <v>102</v>
      </c>
      <c r="C50" s="78" t="s">
        <v>103</v>
      </c>
      <c r="D50" s="60">
        <v>1</v>
      </c>
      <c r="E50" s="59">
        <v>10719.8</v>
      </c>
      <c r="F50" s="59">
        <f t="shared" si="7"/>
        <v>10719.8</v>
      </c>
      <c r="G50" s="59">
        <f t="shared" si="8"/>
        <v>128637.59999999999</v>
      </c>
    </row>
    <row r="51" spans="1:7">
      <c r="A51" s="54"/>
      <c r="B51" s="58" t="s">
        <v>121</v>
      </c>
      <c r="C51" s="78" t="s">
        <v>103</v>
      </c>
      <c r="D51" s="60">
        <v>1</v>
      </c>
      <c r="E51" s="59">
        <v>7951.5</v>
      </c>
      <c r="F51" s="59">
        <f t="shared" si="7"/>
        <v>7951.5</v>
      </c>
      <c r="G51" s="59">
        <f t="shared" si="8"/>
        <v>95418</v>
      </c>
    </row>
    <row r="52" spans="1:7">
      <c r="A52" s="54"/>
      <c r="B52" s="58" t="s">
        <v>120</v>
      </c>
      <c r="C52" s="78" t="s">
        <v>103</v>
      </c>
      <c r="D52" s="60">
        <v>1</v>
      </c>
      <c r="E52" s="59">
        <v>0</v>
      </c>
      <c r="F52" s="59">
        <f t="shared" si="7"/>
        <v>0</v>
      </c>
      <c r="G52" s="59">
        <f t="shared" si="8"/>
        <v>0</v>
      </c>
    </row>
    <row r="53" spans="1:7">
      <c r="A53" s="54"/>
      <c r="B53" s="58" t="s">
        <v>122</v>
      </c>
      <c r="C53" s="78" t="s">
        <v>123</v>
      </c>
      <c r="D53" s="60">
        <v>1</v>
      </c>
      <c r="E53" s="59">
        <v>12390.7</v>
      </c>
      <c r="F53" s="59">
        <f t="shared" si="7"/>
        <v>12390.7</v>
      </c>
      <c r="G53" s="59">
        <f t="shared" si="8"/>
        <v>148688.40000000002</v>
      </c>
    </row>
    <row r="54" spans="1:7">
      <c r="A54" s="62" t="s">
        <v>104</v>
      </c>
      <c r="B54" s="74"/>
      <c r="C54" s="67"/>
      <c r="D54" s="63"/>
      <c r="E54" s="62"/>
      <c r="F54" s="64"/>
      <c r="G54" s="64">
        <f>SUM(G46:G53)</f>
        <v>1017606</v>
      </c>
    </row>
    <row r="55" spans="1:7">
      <c r="A55" s="54"/>
      <c r="B55" s="55" t="s">
        <v>110</v>
      </c>
      <c r="C55" s="56"/>
      <c r="D55" s="54"/>
      <c r="E55" s="57"/>
      <c r="F55" s="59"/>
      <c r="G55" s="59"/>
    </row>
    <row r="56" spans="1:7">
      <c r="A56" s="54"/>
      <c r="B56" s="58" t="s">
        <v>98</v>
      </c>
      <c r="C56" s="78" t="s">
        <v>103</v>
      </c>
      <c r="D56" s="54">
        <v>1</v>
      </c>
      <c r="E56" s="59">
        <v>1080</v>
      </c>
      <c r="F56" s="59">
        <f>D56*E56</f>
        <v>1080</v>
      </c>
      <c r="G56" s="59">
        <f>F56*12</f>
        <v>12960</v>
      </c>
    </row>
    <row r="57" spans="1:7">
      <c r="A57" s="54"/>
      <c r="B57" s="58" t="s">
        <v>100</v>
      </c>
      <c r="C57" s="77" t="s">
        <v>99</v>
      </c>
      <c r="D57" s="54">
        <v>1</v>
      </c>
      <c r="E57" s="59">
        <v>1080</v>
      </c>
      <c r="F57" s="59">
        <f t="shared" ref="F57:F64" si="9">D57*E57</f>
        <v>1080</v>
      </c>
      <c r="G57" s="59">
        <f t="shared" ref="G57:G63" si="10">F57*12</f>
        <v>12960</v>
      </c>
    </row>
    <row r="58" spans="1:7">
      <c r="A58" s="54"/>
      <c r="B58" s="58" t="s">
        <v>118</v>
      </c>
      <c r="C58" s="77" t="s">
        <v>99</v>
      </c>
      <c r="D58" s="60">
        <v>1</v>
      </c>
      <c r="E58" s="59">
        <v>1080</v>
      </c>
      <c r="F58" s="59">
        <f t="shared" si="9"/>
        <v>1080</v>
      </c>
      <c r="G58" s="59">
        <f t="shared" si="10"/>
        <v>12960</v>
      </c>
    </row>
    <row r="59" spans="1:7">
      <c r="A59" s="54"/>
      <c r="B59" s="58" t="s">
        <v>119</v>
      </c>
      <c r="C59" s="78" t="s">
        <v>101</v>
      </c>
      <c r="D59" s="60">
        <v>1</v>
      </c>
      <c r="E59" s="59">
        <v>1080</v>
      </c>
      <c r="F59" s="59">
        <f t="shared" si="9"/>
        <v>1080</v>
      </c>
      <c r="G59" s="59">
        <f t="shared" si="10"/>
        <v>12960</v>
      </c>
    </row>
    <row r="60" spans="1:7">
      <c r="A60" s="54"/>
      <c r="B60" s="58" t="s">
        <v>102</v>
      </c>
      <c r="C60" s="78" t="s">
        <v>103</v>
      </c>
      <c r="D60" s="60">
        <v>1</v>
      </c>
      <c r="E60" s="59">
        <v>1080</v>
      </c>
      <c r="F60" s="59">
        <f t="shared" si="9"/>
        <v>1080</v>
      </c>
      <c r="G60" s="59">
        <f t="shared" si="10"/>
        <v>12960</v>
      </c>
    </row>
    <row r="61" spans="1:7">
      <c r="A61" s="54"/>
      <c r="B61" s="58" t="s">
        <v>121</v>
      </c>
      <c r="C61" s="78" t="s">
        <v>103</v>
      </c>
      <c r="D61" s="60">
        <v>1</v>
      </c>
      <c r="E61" s="59">
        <v>1080</v>
      </c>
      <c r="F61" s="59">
        <f t="shared" si="9"/>
        <v>1080</v>
      </c>
      <c r="G61" s="59">
        <f t="shared" si="10"/>
        <v>12960</v>
      </c>
    </row>
    <row r="62" spans="1:7">
      <c r="A62" s="54"/>
      <c r="B62" s="58" t="s">
        <v>120</v>
      </c>
      <c r="C62" s="78" t="s">
        <v>103</v>
      </c>
      <c r="D62" s="60">
        <v>1</v>
      </c>
      <c r="E62" s="59">
        <v>1080</v>
      </c>
      <c r="F62" s="59">
        <f t="shared" si="9"/>
        <v>1080</v>
      </c>
      <c r="G62" s="59">
        <f t="shared" si="10"/>
        <v>12960</v>
      </c>
    </row>
    <row r="63" spans="1:7">
      <c r="A63" s="54"/>
      <c r="B63" s="58" t="s">
        <v>122</v>
      </c>
      <c r="C63" s="78" t="s">
        <v>123</v>
      </c>
      <c r="D63" s="60">
        <v>1</v>
      </c>
      <c r="E63" s="59">
        <v>1080</v>
      </c>
      <c r="F63" s="59">
        <f t="shared" si="9"/>
        <v>1080</v>
      </c>
      <c r="G63" s="59">
        <f t="shared" si="10"/>
        <v>12960</v>
      </c>
    </row>
    <row r="64" spans="1:7">
      <c r="A64" s="54"/>
      <c r="B64" s="58" t="s">
        <v>124</v>
      </c>
      <c r="C64" s="78"/>
      <c r="D64" s="60">
        <v>5</v>
      </c>
      <c r="E64" s="59">
        <v>360</v>
      </c>
      <c r="F64" s="59">
        <f t="shared" si="9"/>
        <v>1800</v>
      </c>
      <c r="G64" s="59">
        <f>F64*3</f>
        <v>5400</v>
      </c>
    </row>
    <row r="65" spans="1:12">
      <c r="A65" s="62" t="s">
        <v>104</v>
      </c>
      <c r="B65" s="66"/>
      <c r="C65" s="69"/>
      <c r="D65" s="70"/>
      <c r="E65" s="71"/>
      <c r="F65" s="72"/>
      <c r="G65" s="64">
        <f>SUM(G56:G64)</f>
        <v>109080</v>
      </c>
      <c r="H65" s="79">
        <f>G65+G54+G44+G34+G24+G14+G12</f>
        <v>5280486</v>
      </c>
    </row>
    <row r="66" spans="1:12">
      <c r="A66" s="54"/>
      <c r="B66" s="75" t="s">
        <v>111</v>
      </c>
      <c r="C66" s="56"/>
      <c r="D66" s="54"/>
      <c r="E66" s="57"/>
      <c r="F66" s="57"/>
      <c r="G66" s="57"/>
    </row>
    <row r="67" spans="1:12">
      <c r="A67" s="138">
        <v>2210802</v>
      </c>
      <c r="B67" s="140" t="s">
        <v>112</v>
      </c>
      <c r="C67" s="56" t="s">
        <v>113</v>
      </c>
      <c r="D67" s="54">
        <v>9</v>
      </c>
      <c r="E67" s="59">
        <v>5000</v>
      </c>
      <c r="F67" s="59">
        <f>D67*E67</f>
        <v>45000</v>
      </c>
      <c r="G67" s="80">
        <f>45000*2</f>
        <v>90000</v>
      </c>
      <c r="I67">
        <f>1000*12</f>
        <v>12000</v>
      </c>
      <c r="J67">
        <f>2000*7</f>
        <v>14000</v>
      </c>
      <c r="K67">
        <f>2000*7</f>
        <v>14000</v>
      </c>
      <c r="L67">
        <f>2000*10*2</f>
        <v>40000</v>
      </c>
    </row>
    <row r="68" spans="1:12">
      <c r="A68" s="139"/>
      <c r="B68" s="141"/>
      <c r="C68" s="56" t="s">
        <v>114</v>
      </c>
      <c r="D68" s="54">
        <v>1</v>
      </c>
      <c r="E68" s="59">
        <v>2000</v>
      </c>
      <c r="F68" s="59">
        <f>E68*5</f>
        <v>10000</v>
      </c>
      <c r="G68" s="80">
        <f>10000*6</f>
        <v>60000</v>
      </c>
      <c r="I68">
        <f>2000*12</f>
        <v>24000</v>
      </c>
      <c r="J68">
        <f>2000*6</f>
        <v>12000</v>
      </c>
      <c r="K68">
        <f>2000*6</f>
        <v>12000</v>
      </c>
      <c r="L68">
        <f>2000*6</f>
        <v>12000</v>
      </c>
    </row>
    <row r="69" spans="1:12">
      <c r="A69" s="142">
        <v>2210811</v>
      </c>
      <c r="B69" s="140" t="s">
        <v>115</v>
      </c>
      <c r="C69" s="56" t="s">
        <v>113</v>
      </c>
      <c r="D69" s="54">
        <v>9</v>
      </c>
      <c r="E69" s="59">
        <v>10000</v>
      </c>
      <c r="F69" s="59">
        <f>D69*E69</f>
        <v>90000</v>
      </c>
      <c r="G69" s="80">
        <f>F69*15</f>
        <v>1350000</v>
      </c>
    </row>
    <row r="70" spans="1:12">
      <c r="A70" s="143"/>
      <c r="B70" s="141"/>
      <c r="C70" s="56" t="s">
        <v>114</v>
      </c>
      <c r="D70" s="54">
        <v>1</v>
      </c>
      <c r="E70" s="59">
        <v>14000</v>
      </c>
      <c r="F70" s="59">
        <f>D70*E70</f>
        <v>14000</v>
      </c>
      <c r="G70" s="80">
        <f>F70*15</f>
        <v>210000</v>
      </c>
      <c r="J70">
        <f>80000/5</f>
        <v>16000</v>
      </c>
    </row>
    <row r="71" spans="1:12">
      <c r="A71" s="62" t="s">
        <v>104</v>
      </c>
      <c r="B71" s="76"/>
      <c r="C71" s="69"/>
      <c r="D71" s="70"/>
      <c r="E71" s="72"/>
      <c r="F71" s="72"/>
      <c r="G71" s="64">
        <f>SUM(G67:G70)</f>
        <v>1710000</v>
      </c>
    </row>
  </sheetData>
  <mergeCells count="4">
    <mergeCell ref="A67:A68"/>
    <mergeCell ref="B67:B68"/>
    <mergeCell ref="A69:A70"/>
    <mergeCell ref="B69:B7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75"/>
  <sheetViews>
    <sheetView workbookViewId="0">
      <selection activeCell="B76" sqref="B76"/>
    </sheetView>
  </sheetViews>
  <sheetFormatPr defaultRowHeight="15.75"/>
  <cols>
    <col min="1" max="1" width="10" style="47" customWidth="1"/>
    <col min="2" max="2" width="68.42578125" style="49" customWidth="1"/>
    <col min="3" max="3" width="9.7109375" style="49" customWidth="1"/>
    <col min="4" max="4" width="9.140625" style="47"/>
    <col min="5" max="5" width="8.28515625" style="50" customWidth="1"/>
    <col min="6" max="6" width="9.140625" style="50"/>
    <col min="7" max="7" width="12.85546875" style="50" bestFit="1" customWidth="1"/>
    <col min="11" max="11" width="14.28515625" bestFit="1" customWidth="1"/>
  </cols>
  <sheetData>
    <row r="1" spans="1:11">
      <c r="B1" s="48" t="s">
        <v>89</v>
      </c>
    </row>
    <row r="2" spans="1:11" ht="43.5">
      <c r="A2" s="51" t="s">
        <v>90</v>
      </c>
      <c r="B2" s="51" t="s">
        <v>91</v>
      </c>
      <c r="C2" s="52" t="s">
        <v>92</v>
      </c>
      <c r="D2" s="51" t="s">
        <v>93</v>
      </c>
      <c r="E2" s="51" t="s">
        <v>94</v>
      </c>
      <c r="F2" s="53" t="s">
        <v>95</v>
      </c>
      <c r="G2" s="53" t="s">
        <v>96</v>
      </c>
      <c r="K2" s="1"/>
    </row>
    <row r="3" spans="1:11">
      <c r="A3" s="54"/>
      <c r="B3" s="55" t="s">
        <v>97</v>
      </c>
      <c r="C3" s="56"/>
      <c r="D3" s="54"/>
      <c r="E3" s="57"/>
      <c r="F3" s="57"/>
      <c r="G3" s="57"/>
      <c r="I3" s="79" t="e">
        <f>G12+#REF!+G22+G32+G42+G75</f>
        <v>#REF!</v>
      </c>
      <c r="K3" s="2"/>
    </row>
    <row r="4" spans="1:11">
      <c r="A4" s="54"/>
      <c r="B4" s="58" t="s">
        <v>98</v>
      </c>
      <c r="C4" s="78" t="s">
        <v>103</v>
      </c>
      <c r="D4" s="54">
        <v>1</v>
      </c>
      <c r="E4" s="59">
        <v>23000</v>
      </c>
      <c r="F4" s="59">
        <f>D4*E4</f>
        <v>23000</v>
      </c>
      <c r="G4" s="59">
        <f>F4*12</f>
        <v>276000</v>
      </c>
      <c r="I4" s="79"/>
      <c r="J4" s="79"/>
    </row>
    <row r="5" spans="1:11">
      <c r="A5" s="54"/>
      <c r="B5" s="58" t="s">
        <v>100</v>
      </c>
      <c r="C5" s="77" t="s">
        <v>99</v>
      </c>
      <c r="D5" s="54">
        <v>1</v>
      </c>
      <c r="E5" s="59">
        <v>55150</v>
      </c>
      <c r="F5" s="59">
        <f t="shared" ref="F5:F11" si="0">D5*E5</f>
        <v>55150</v>
      </c>
      <c r="G5" s="59">
        <f t="shared" ref="G5:G11" si="1">F5*12</f>
        <v>661800</v>
      </c>
      <c r="I5" s="79">
        <f>G12+G22+G32+G42</f>
        <v>4003800</v>
      </c>
      <c r="J5" s="79"/>
    </row>
    <row r="6" spans="1:11">
      <c r="A6" s="54"/>
      <c r="B6" s="58" t="s">
        <v>118</v>
      </c>
      <c r="C6" s="77" t="s">
        <v>99</v>
      </c>
      <c r="D6" s="60">
        <v>1</v>
      </c>
      <c r="E6" s="61">
        <v>55150</v>
      </c>
      <c r="F6" s="59">
        <f t="shared" si="0"/>
        <v>55150</v>
      </c>
      <c r="G6" s="59">
        <f t="shared" si="1"/>
        <v>661800</v>
      </c>
      <c r="J6" s="79"/>
    </row>
    <row r="7" spans="1:11">
      <c r="A7" s="54"/>
      <c r="B7" s="58" t="s">
        <v>119</v>
      </c>
      <c r="C7" s="78" t="s">
        <v>101</v>
      </c>
      <c r="D7" s="60">
        <v>1</v>
      </c>
      <c r="E7" s="61">
        <v>35600</v>
      </c>
      <c r="F7" s="59">
        <f t="shared" si="0"/>
        <v>35600</v>
      </c>
      <c r="G7" s="59">
        <f t="shared" si="1"/>
        <v>427200</v>
      </c>
      <c r="J7" s="79"/>
    </row>
    <row r="8" spans="1:11">
      <c r="A8" s="54"/>
      <c r="B8" s="58" t="s">
        <v>102</v>
      </c>
      <c r="C8" s="78" t="s">
        <v>103</v>
      </c>
      <c r="D8" s="60">
        <v>1</v>
      </c>
      <c r="E8" s="61">
        <v>26730</v>
      </c>
      <c r="F8" s="59">
        <f t="shared" si="0"/>
        <v>26730</v>
      </c>
      <c r="G8" s="59">
        <f t="shared" si="1"/>
        <v>320760</v>
      </c>
    </row>
    <row r="9" spans="1:11">
      <c r="A9" s="54"/>
      <c r="B9" s="58" t="s">
        <v>121</v>
      </c>
      <c r="C9" s="78" t="s">
        <v>103</v>
      </c>
      <c r="D9" s="60">
        <v>1</v>
      </c>
      <c r="E9" s="61">
        <v>25650</v>
      </c>
      <c r="F9" s="59">
        <f t="shared" si="0"/>
        <v>25650</v>
      </c>
      <c r="G9" s="59">
        <f t="shared" si="1"/>
        <v>307800</v>
      </c>
    </row>
    <row r="10" spans="1:11">
      <c r="A10" s="54"/>
      <c r="B10" s="58" t="s">
        <v>120</v>
      </c>
      <c r="C10" s="78" t="s">
        <v>103</v>
      </c>
      <c r="D10" s="60">
        <v>1</v>
      </c>
      <c r="E10" s="61">
        <v>23000</v>
      </c>
      <c r="F10" s="59">
        <f t="shared" si="0"/>
        <v>23000</v>
      </c>
      <c r="G10" s="59">
        <f t="shared" si="1"/>
        <v>276000</v>
      </c>
    </row>
    <row r="11" spans="1:11">
      <c r="A11" s="54"/>
      <c r="B11" s="58" t="s">
        <v>122</v>
      </c>
      <c r="C11" s="78" t="s">
        <v>123</v>
      </c>
      <c r="D11" s="60">
        <v>1</v>
      </c>
      <c r="E11" s="61">
        <v>30170</v>
      </c>
      <c r="F11" s="59">
        <f t="shared" si="0"/>
        <v>30170</v>
      </c>
      <c r="G11" s="59">
        <f t="shared" si="1"/>
        <v>362040</v>
      </c>
    </row>
    <row r="12" spans="1:11" ht="15">
      <c r="A12" s="62" t="s">
        <v>104</v>
      </c>
      <c r="B12" s="62"/>
      <c r="C12" s="62"/>
      <c r="D12" s="63">
        <v>7</v>
      </c>
      <c r="E12" s="62"/>
      <c r="F12" s="62"/>
      <c r="G12" s="64">
        <f>SUM(G4:G11)</f>
        <v>3293400</v>
      </c>
    </row>
    <row r="13" spans="1:11">
      <c r="A13" s="54"/>
      <c r="B13" s="55" t="s">
        <v>106</v>
      </c>
      <c r="C13" s="56"/>
      <c r="D13" s="54"/>
      <c r="E13" s="57"/>
      <c r="F13" s="59"/>
      <c r="G13" s="59"/>
    </row>
    <row r="14" spans="1:11">
      <c r="A14" s="54"/>
      <c r="B14" s="58" t="s">
        <v>98</v>
      </c>
      <c r="C14" s="78" t="s">
        <v>103</v>
      </c>
      <c r="D14" s="54">
        <v>1</v>
      </c>
      <c r="E14" s="61">
        <v>0</v>
      </c>
      <c r="F14" s="59">
        <f>D14*E14</f>
        <v>0</v>
      </c>
      <c r="G14" s="59">
        <f>F14*12</f>
        <v>0</v>
      </c>
    </row>
    <row r="15" spans="1:11">
      <c r="A15" s="54"/>
      <c r="B15" s="58" t="s">
        <v>100</v>
      </c>
      <c r="C15" s="77" t="s">
        <v>99</v>
      </c>
      <c r="D15" s="54">
        <v>1</v>
      </c>
      <c r="E15" s="61">
        <v>5800</v>
      </c>
      <c r="F15" s="59">
        <f t="shared" ref="F15:F21" si="2">D15*E15</f>
        <v>5800</v>
      </c>
      <c r="G15" s="59">
        <f t="shared" ref="G15:G21" si="3">F15*12</f>
        <v>69600</v>
      </c>
    </row>
    <row r="16" spans="1:11">
      <c r="A16" s="54"/>
      <c r="B16" s="58" t="s">
        <v>118</v>
      </c>
      <c r="C16" s="77" t="s">
        <v>99</v>
      </c>
      <c r="D16" s="60">
        <v>1</v>
      </c>
      <c r="E16" s="61">
        <v>5800</v>
      </c>
      <c r="F16" s="59">
        <f t="shared" si="2"/>
        <v>5800</v>
      </c>
      <c r="G16" s="59">
        <f t="shared" si="3"/>
        <v>69600</v>
      </c>
    </row>
    <row r="17" spans="1:7">
      <c r="A17" s="54"/>
      <c r="B17" s="58" t="s">
        <v>119</v>
      </c>
      <c r="C17" s="78" t="s">
        <v>101</v>
      </c>
      <c r="D17" s="60">
        <v>1</v>
      </c>
      <c r="E17" s="61">
        <v>3850</v>
      </c>
      <c r="F17" s="59">
        <f t="shared" si="2"/>
        <v>3850</v>
      </c>
      <c r="G17" s="59">
        <f t="shared" si="3"/>
        <v>46200</v>
      </c>
    </row>
    <row r="18" spans="1:7">
      <c r="A18" s="54"/>
      <c r="B18" s="58" t="s">
        <v>102</v>
      </c>
      <c r="C18" s="78" t="s">
        <v>103</v>
      </c>
      <c r="D18" s="60">
        <v>1</v>
      </c>
      <c r="E18" s="61">
        <v>3850</v>
      </c>
      <c r="F18" s="59">
        <f t="shared" si="2"/>
        <v>3850</v>
      </c>
      <c r="G18" s="59">
        <f t="shared" si="3"/>
        <v>46200</v>
      </c>
    </row>
    <row r="19" spans="1:7">
      <c r="A19" s="54"/>
      <c r="B19" s="58" t="s">
        <v>121</v>
      </c>
      <c r="C19" s="78" t="s">
        <v>103</v>
      </c>
      <c r="D19" s="60">
        <v>1</v>
      </c>
      <c r="E19" s="61">
        <v>3850</v>
      </c>
      <c r="F19" s="59">
        <f t="shared" si="2"/>
        <v>3850</v>
      </c>
      <c r="G19" s="59">
        <f t="shared" si="3"/>
        <v>46200</v>
      </c>
    </row>
    <row r="20" spans="1:7">
      <c r="A20" s="54"/>
      <c r="B20" s="58" t="s">
        <v>120</v>
      </c>
      <c r="C20" s="78" t="s">
        <v>103</v>
      </c>
      <c r="D20" s="60">
        <v>1</v>
      </c>
      <c r="E20" s="61">
        <v>0</v>
      </c>
      <c r="F20" s="59">
        <f t="shared" si="2"/>
        <v>0</v>
      </c>
      <c r="G20" s="59">
        <f t="shared" si="3"/>
        <v>0</v>
      </c>
    </row>
    <row r="21" spans="1:7">
      <c r="A21" s="54"/>
      <c r="B21" s="58" t="s">
        <v>122</v>
      </c>
      <c r="C21" s="78" t="s">
        <v>123</v>
      </c>
      <c r="D21" s="60">
        <v>1</v>
      </c>
      <c r="E21" s="61">
        <v>5800</v>
      </c>
      <c r="F21" s="59">
        <f t="shared" si="2"/>
        <v>5800</v>
      </c>
      <c r="G21" s="59">
        <f t="shared" si="3"/>
        <v>69600</v>
      </c>
    </row>
    <row r="22" spans="1:7">
      <c r="A22" s="62" t="s">
        <v>104</v>
      </c>
      <c r="B22" s="66"/>
      <c r="C22" s="67"/>
      <c r="D22" s="63">
        <v>7</v>
      </c>
      <c r="E22" s="62"/>
      <c r="F22" s="64"/>
      <c r="G22" s="64">
        <f>SUM(G14:G21)</f>
        <v>347400</v>
      </c>
    </row>
    <row r="23" spans="1:7">
      <c r="A23" s="54"/>
      <c r="B23" s="55" t="s">
        <v>107</v>
      </c>
      <c r="C23" s="56"/>
      <c r="D23" s="54"/>
      <c r="E23" s="57"/>
      <c r="F23" s="59"/>
      <c r="G23" s="59"/>
    </row>
    <row r="24" spans="1:7">
      <c r="A24" s="54"/>
      <c r="B24" s="58" t="s">
        <v>98</v>
      </c>
      <c r="C24" s="78" t="s">
        <v>103</v>
      </c>
      <c r="D24" s="54">
        <v>1</v>
      </c>
      <c r="E24" s="59">
        <v>0</v>
      </c>
      <c r="F24" s="59">
        <f>D24*E24</f>
        <v>0</v>
      </c>
      <c r="G24" s="59">
        <f>F24*12</f>
        <v>0</v>
      </c>
    </row>
    <row r="25" spans="1:7">
      <c r="A25" s="54"/>
      <c r="B25" s="58" t="s">
        <v>100</v>
      </c>
      <c r="C25" s="77" t="s">
        <v>99</v>
      </c>
      <c r="D25" s="54">
        <v>1</v>
      </c>
      <c r="E25" s="59">
        <v>4000</v>
      </c>
      <c r="F25" s="59">
        <f t="shared" ref="F25:F31" si="4">D25*E25</f>
        <v>4000</v>
      </c>
      <c r="G25" s="59">
        <f t="shared" ref="G25:G31" si="5">F25*12</f>
        <v>48000</v>
      </c>
    </row>
    <row r="26" spans="1:7">
      <c r="A26" s="54"/>
      <c r="B26" s="58" t="s">
        <v>118</v>
      </c>
      <c r="C26" s="77" t="s">
        <v>99</v>
      </c>
      <c r="D26" s="60">
        <v>1</v>
      </c>
      <c r="E26" s="59">
        <v>4000</v>
      </c>
      <c r="F26" s="59">
        <f t="shared" si="4"/>
        <v>4000</v>
      </c>
      <c r="G26" s="59">
        <f t="shared" si="5"/>
        <v>48000</v>
      </c>
    </row>
    <row r="27" spans="1:7">
      <c r="A27" s="54"/>
      <c r="B27" s="58" t="s">
        <v>119</v>
      </c>
      <c r="C27" s="78" t="s">
        <v>101</v>
      </c>
      <c r="D27" s="60">
        <v>1</v>
      </c>
      <c r="E27" s="59">
        <v>4000</v>
      </c>
      <c r="F27" s="59">
        <f t="shared" si="4"/>
        <v>4000</v>
      </c>
      <c r="G27" s="59">
        <f t="shared" si="5"/>
        <v>48000</v>
      </c>
    </row>
    <row r="28" spans="1:7">
      <c r="A28" s="54"/>
      <c r="B28" s="58" t="s">
        <v>102</v>
      </c>
      <c r="C28" s="78" t="s">
        <v>103</v>
      </c>
      <c r="D28" s="60">
        <v>1</v>
      </c>
      <c r="E28" s="59">
        <v>4000</v>
      </c>
      <c r="F28" s="59">
        <f t="shared" si="4"/>
        <v>4000</v>
      </c>
      <c r="G28" s="59">
        <f t="shared" si="5"/>
        <v>48000</v>
      </c>
    </row>
    <row r="29" spans="1:7">
      <c r="A29" s="54"/>
      <c r="B29" s="58" t="s">
        <v>121</v>
      </c>
      <c r="C29" s="78" t="s">
        <v>103</v>
      </c>
      <c r="D29" s="60">
        <v>1</v>
      </c>
      <c r="E29" s="59">
        <v>4000</v>
      </c>
      <c r="F29" s="59">
        <f t="shared" si="4"/>
        <v>4000</v>
      </c>
      <c r="G29" s="59">
        <f t="shared" si="5"/>
        <v>48000</v>
      </c>
    </row>
    <row r="30" spans="1:7">
      <c r="A30" s="54"/>
      <c r="B30" s="58" t="s">
        <v>120</v>
      </c>
      <c r="C30" s="78" t="s">
        <v>103</v>
      </c>
      <c r="D30" s="60">
        <v>1</v>
      </c>
      <c r="E30" s="59">
        <v>0</v>
      </c>
      <c r="F30" s="59">
        <f t="shared" si="4"/>
        <v>0</v>
      </c>
      <c r="G30" s="59">
        <f t="shared" si="5"/>
        <v>0</v>
      </c>
    </row>
    <row r="31" spans="1:7">
      <c r="A31" s="54"/>
      <c r="B31" s="58" t="s">
        <v>122</v>
      </c>
      <c r="C31" s="78" t="s">
        <v>123</v>
      </c>
      <c r="D31" s="60">
        <v>1</v>
      </c>
      <c r="E31" s="59">
        <v>4000</v>
      </c>
      <c r="F31" s="59">
        <f t="shared" si="4"/>
        <v>4000</v>
      </c>
      <c r="G31" s="59">
        <f t="shared" si="5"/>
        <v>48000</v>
      </c>
    </row>
    <row r="32" spans="1:7">
      <c r="A32" s="62" t="s">
        <v>104</v>
      </c>
      <c r="B32" s="66"/>
      <c r="C32" s="67"/>
      <c r="D32" s="63"/>
      <c r="E32" s="62"/>
      <c r="F32" s="64"/>
      <c r="G32" s="64">
        <f>SUM(G24:G31)</f>
        <v>288000</v>
      </c>
    </row>
    <row r="33" spans="1:7">
      <c r="A33" s="54"/>
      <c r="B33" s="55" t="s">
        <v>108</v>
      </c>
      <c r="C33" s="56"/>
      <c r="D33" s="54"/>
      <c r="E33" s="57"/>
      <c r="F33" s="59"/>
      <c r="G33" s="59"/>
    </row>
    <row r="34" spans="1:7">
      <c r="A34" s="54"/>
      <c r="B34" s="58" t="s">
        <v>98</v>
      </c>
      <c r="C34" s="78" t="s">
        <v>103</v>
      </c>
      <c r="D34" s="54">
        <v>1</v>
      </c>
      <c r="E34" s="59">
        <v>0</v>
      </c>
      <c r="F34" s="59">
        <v>0</v>
      </c>
      <c r="G34" s="59">
        <f t="shared" ref="G34:G39" si="6">D34*F34</f>
        <v>0</v>
      </c>
    </row>
    <row r="35" spans="1:7">
      <c r="A35" s="54"/>
      <c r="B35" s="58" t="s">
        <v>100</v>
      </c>
      <c r="C35" s="77" t="s">
        <v>99</v>
      </c>
      <c r="D35" s="54">
        <v>1</v>
      </c>
      <c r="E35" s="59">
        <v>15000</v>
      </c>
      <c r="F35" s="59">
        <v>15000</v>
      </c>
      <c r="G35" s="59">
        <f t="shared" si="6"/>
        <v>15000</v>
      </c>
    </row>
    <row r="36" spans="1:7">
      <c r="A36" s="54"/>
      <c r="B36" s="58" t="s">
        <v>118</v>
      </c>
      <c r="C36" s="77" t="s">
        <v>99</v>
      </c>
      <c r="D36" s="60">
        <v>1</v>
      </c>
      <c r="E36" s="59">
        <v>15000</v>
      </c>
      <c r="F36" s="59">
        <v>15000</v>
      </c>
      <c r="G36" s="59">
        <f t="shared" si="6"/>
        <v>15000</v>
      </c>
    </row>
    <row r="37" spans="1:7">
      <c r="A37" s="54"/>
      <c r="B37" s="58" t="s">
        <v>119</v>
      </c>
      <c r="C37" s="78" t="s">
        <v>101</v>
      </c>
      <c r="D37" s="60">
        <v>1</v>
      </c>
      <c r="E37" s="59">
        <v>15000</v>
      </c>
      <c r="F37" s="59">
        <v>15000</v>
      </c>
      <c r="G37" s="59">
        <f t="shared" si="6"/>
        <v>15000</v>
      </c>
    </row>
    <row r="38" spans="1:7">
      <c r="A38" s="54"/>
      <c r="B38" s="58" t="s">
        <v>102</v>
      </c>
      <c r="C38" s="78" t="s">
        <v>103</v>
      </c>
      <c r="D38" s="60">
        <v>1</v>
      </c>
      <c r="E38" s="59">
        <v>15000</v>
      </c>
      <c r="F38" s="59">
        <v>15000</v>
      </c>
      <c r="G38" s="59">
        <f t="shared" si="6"/>
        <v>15000</v>
      </c>
    </row>
    <row r="39" spans="1:7">
      <c r="A39" s="54"/>
      <c r="B39" s="58" t="s">
        <v>121</v>
      </c>
      <c r="C39" s="78" t="s">
        <v>103</v>
      </c>
      <c r="D39" s="60">
        <v>1</v>
      </c>
      <c r="E39" s="59">
        <v>15000</v>
      </c>
      <c r="F39" s="59">
        <v>15000</v>
      </c>
      <c r="G39" s="59">
        <f t="shared" si="6"/>
        <v>15000</v>
      </c>
    </row>
    <row r="40" spans="1:7">
      <c r="A40" s="54"/>
      <c r="B40" s="58" t="s">
        <v>120</v>
      </c>
      <c r="C40" s="78" t="s">
        <v>103</v>
      </c>
      <c r="D40" s="60">
        <v>1</v>
      </c>
      <c r="E40" s="59">
        <v>0</v>
      </c>
      <c r="F40" s="59">
        <v>0</v>
      </c>
      <c r="G40" s="59">
        <v>0</v>
      </c>
    </row>
    <row r="41" spans="1:7">
      <c r="A41" s="54"/>
      <c r="B41" s="58" t="s">
        <v>122</v>
      </c>
      <c r="C41" s="78" t="s">
        <v>123</v>
      </c>
      <c r="D41" s="60">
        <v>1</v>
      </c>
      <c r="E41" s="59">
        <v>15000</v>
      </c>
      <c r="F41" s="59">
        <v>15000</v>
      </c>
      <c r="G41" s="59">
        <v>15000</v>
      </c>
    </row>
    <row r="42" spans="1:7">
      <c r="A42" s="62" t="s">
        <v>104</v>
      </c>
      <c r="B42" s="68"/>
      <c r="C42" s="69"/>
      <c r="D42" s="70"/>
      <c r="E42" s="71"/>
      <c r="F42" s="72"/>
      <c r="G42" s="64">
        <f>SUM(G34:G40)</f>
        <v>75000</v>
      </c>
    </row>
    <row r="43" spans="1:7" s="124" customFormat="1">
      <c r="A43" s="118"/>
      <c r="B43" s="119"/>
      <c r="C43" s="77"/>
      <c r="D43" s="120"/>
      <c r="E43" s="121"/>
      <c r="F43" s="122"/>
      <c r="G43" s="123">
        <f>G42+G32+G22+G12</f>
        <v>4003800</v>
      </c>
    </row>
    <row r="44" spans="1:7" s="124" customFormat="1">
      <c r="A44" s="118"/>
      <c r="B44" s="119"/>
      <c r="C44" s="77"/>
      <c r="D44" s="120"/>
      <c r="E44" s="121"/>
      <c r="F44" s="122"/>
      <c r="G44" s="123"/>
    </row>
    <row r="45" spans="1:7" s="128" customFormat="1">
      <c r="A45" s="118"/>
      <c r="B45" s="125" t="s">
        <v>325</v>
      </c>
      <c r="C45" s="126"/>
      <c r="D45" s="127"/>
      <c r="E45" s="118"/>
      <c r="F45" s="123"/>
      <c r="G45" s="123"/>
    </row>
    <row r="46" spans="1:7" s="124" customFormat="1">
      <c r="A46" s="118"/>
      <c r="B46" s="58" t="s">
        <v>98</v>
      </c>
      <c r="C46" s="78" t="s">
        <v>103</v>
      </c>
      <c r="D46" s="54">
        <v>1</v>
      </c>
      <c r="E46" s="121">
        <v>385</v>
      </c>
      <c r="F46" s="121">
        <v>385</v>
      </c>
      <c r="G46" s="122">
        <f>F46*12</f>
        <v>4620</v>
      </c>
    </row>
    <row r="47" spans="1:7" s="124" customFormat="1">
      <c r="A47" s="118"/>
      <c r="B47" s="58" t="s">
        <v>100</v>
      </c>
      <c r="C47" s="77" t="s">
        <v>99</v>
      </c>
      <c r="D47" s="54">
        <v>1</v>
      </c>
      <c r="E47" s="121">
        <v>974</v>
      </c>
      <c r="F47" s="121">
        <v>974</v>
      </c>
      <c r="G47" s="122">
        <f t="shared" ref="G47:G53" si="7">F47*12</f>
        <v>11688</v>
      </c>
    </row>
    <row r="48" spans="1:7" s="124" customFormat="1">
      <c r="A48" s="118"/>
      <c r="B48" s="58" t="s">
        <v>118</v>
      </c>
      <c r="C48" s="77" t="s">
        <v>99</v>
      </c>
      <c r="D48" s="60">
        <v>1</v>
      </c>
      <c r="E48" s="121">
        <v>974</v>
      </c>
      <c r="F48" s="121">
        <v>974</v>
      </c>
      <c r="G48" s="122">
        <f t="shared" si="7"/>
        <v>11688</v>
      </c>
    </row>
    <row r="49" spans="1:7" s="124" customFormat="1">
      <c r="A49" s="118"/>
      <c r="B49" s="58" t="s">
        <v>119</v>
      </c>
      <c r="C49" s="78" t="s">
        <v>101</v>
      </c>
      <c r="D49" s="60">
        <v>1</v>
      </c>
      <c r="E49" s="121">
        <v>652</v>
      </c>
      <c r="F49" s="121">
        <v>652</v>
      </c>
      <c r="G49" s="122">
        <f t="shared" si="7"/>
        <v>7824</v>
      </c>
    </row>
    <row r="50" spans="1:7" s="124" customFormat="1">
      <c r="A50" s="118"/>
      <c r="B50" s="58" t="s">
        <v>102</v>
      </c>
      <c r="C50" s="78" t="s">
        <v>103</v>
      </c>
      <c r="D50" s="60">
        <v>1</v>
      </c>
      <c r="E50" s="121">
        <v>519</v>
      </c>
      <c r="F50" s="121">
        <v>519</v>
      </c>
      <c r="G50" s="122">
        <f t="shared" si="7"/>
        <v>6228</v>
      </c>
    </row>
    <row r="51" spans="1:7" s="124" customFormat="1">
      <c r="A51" s="118"/>
      <c r="B51" s="58" t="s">
        <v>121</v>
      </c>
      <c r="C51" s="78" t="s">
        <v>103</v>
      </c>
      <c r="D51" s="60">
        <v>1</v>
      </c>
      <c r="E51" s="121">
        <v>385</v>
      </c>
      <c r="F51" s="121">
        <v>385</v>
      </c>
      <c r="G51" s="122">
        <f t="shared" si="7"/>
        <v>4620</v>
      </c>
    </row>
    <row r="52" spans="1:7" s="124" customFormat="1">
      <c r="A52" s="118"/>
      <c r="B52" s="58" t="s">
        <v>120</v>
      </c>
      <c r="C52" s="78" t="s">
        <v>103</v>
      </c>
      <c r="D52" s="60">
        <v>1</v>
      </c>
      <c r="E52" s="121">
        <v>385</v>
      </c>
      <c r="F52" s="121">
        <v>385</v>
      </c>
      <c r="G52" s="122">
        <f t="shared" si="7"/>
        <v>4620</v>
      </c>
    </row>
    <row r="53" spans="1:7" s="124" customFormat="1">
      <c r="A53" s="118"/>
      <c r="B53" s="58" t="s">
        <v>122</v>
      </c>
      <c r="C53" s="78" t="s">
        <v>123</v>
      </c>
      <c r="D53" s="60">
        <v>1</v>
      </c>
      <c r="E53" s="121">
        <v>600</v>
      </c>
      <c r="F53" s="121">
        <v>600</v>
      </c>
      <c r="G53" s="122">
        <f t="shared" si="7"/>
        <v>7200</v>
      </c>
    </row>
    <row r="54" spans="1:7" s="124" customFormat="1">
      <c r="A54" s="118"/>
      <c r="B54" s="119"/>
      <c r="C54" s="77"/>
      <c r="D54" s="120"/>
      <c r="E54" s="121"/>
      <c r="F54" s="122"/>
      <c r="G54" s="123">
        <f>SUM(G46:G53)</f>
        <v>58488</v>
      </c>
    </row>
    <row r="55" spans="1:7">
      <c r="A55" s="54"/>
      <c r="B55" s="73" t="s">
        <v>109</v>
      </c>
      <c r="C55" s="56"/>
      <c r="D55" s="54"/>
      <c r="E55" s="57"/>
      <c r="F55" s="59"/>
      <c r="G55" s="59"/>
    </row>
    <row r="56" spans="1:7">
      <c r="A56" s="54"/>
      <c r="B56" s="58" t="s">
        <v>98</v>
      </c>
      <c r="C56" s="78" t="s">
        <v>103</v>
      </c>
      <c r="D56" s="54">
        <v>1</v>
      </c>
      <c r="E56" s="59">
        <v>0</v>
      </c>
      <c r="F56" s="59">
        <f>D56*E56</f>
        <v>0</v>
      </c>
      <c r="G56" s="59">
        <f>F56*12</f>
        <v>0</v>
      </c>
    </row>
    <row r="57" spans="1:7">
      <c r="A57" s="54"/>
      <c r="B57" s="58" t="s">
        <v>100</v>
      </c>
      <c r="C57" s="77" t="s">
        <v>99</v>
      </c>
      <c r="D57" s="54">
        <v>1</v>
      </c>
      <c r="E57" s="59">
        <v>20134.5</v>
      </c>
      <c r="F57" s="59">
        <f t="shared" ref="F57:F63" si="8">D57*E57</f>
        <v>20134.5</v>
      </c>
      <c r="G57" s="59">
        <f t="shared" ref="G57:G63" si="9">F57*12</f>
        <v>241614</v>
      </c>
    </row>
    <row r="58" spans="1:7">
      <c r="A58" s="54"/>
      <c r="B58" s="58" t="s">
        <v>118</v>
      </c>
      <c r="C58" s="77" t="s">
        <v>99</v>
      </c>
      <c r="D58" s="60">
        <v>1</v>
      </c>
      <c r="E58" s="59">
        <v>20134.5</v>
      </c>
      <c r="F58" s="59">
        <f t="shared" si="8"/>
        <v>20134.5</v>
      </c>
      <c r="G58" s="59">
        <f t="shared" si="9"/>
        <v>241614</v>
      </c>
    </row>
    <row r="59" spans="1:7">
      <c r="A59" s="54"/>
      <c r="B59" s="58" t="s">
        <v>119</v>
      </c>
      <c r="C59" s="78" t="s">
        <v>101</v>
      </c>
      <c r="D59" s="60">
        <v>1</v>
      </c>
      <c r="E59" s="59">
        <v>13469.5</v>
      </c>
      <c r="F59" s="59">
        <f t="shared" si="8"/>
        <v>13469.5</v>
      </c>
      <c r="G59" s="59">
        <f t="shared" si="9"/>
        <v>161634</v>
      </c>
    </row>
    <row r="60" spans="1:7">
      <c r="A60" s="54"/>
      <c r="B60" s="58" t="s">
        <v>102</v>
      </c>
      <c r="C60" s="78" t="s">
        <v>103</v>
      </c>
      <c r="D60" s="60">
        <v>1</v>
      </c>
      <c r="E60" s="59">
        <v>10719.8</v>
      </c>
      <c r="F60" s="59">
        <f t="shared" si="8"/>
        <v>10719.8</v>
      </c>
      <c r="G60" s="59">
        <f t="shared" si="9"/>
        <v>128637.59999999999</v>
      </c>
    </row>
    <row r="61" spans="1:7">
      <c r="A61" s="54"/>
      <c r="B61" s="58" t="s">
        <v>121</v>
      </c>
      <c r="C61" s="78" t="s">
        <v>103</v>
      </c>
      <c r="D61" s="60">
        <v>1</v>
      </c>
      <c r="E61" s="59">
        <v>7951.5</v>
      </c>
      <c r="F61" s="59">
        <f t="shared" si="8"/>
        <v>7951.5</v>
      </c>
      <c r="G61" s="59">
        <f t="shared" si="9"/>
        <v>95418</v>
      </c>
    </row>
    <row r="62" spans="1:7">
      <c r="A62" s="54"/>
      <c r="B62" s="58" t="s">
        <v>120</v>
      </c>
      <c r="C62" s="78" t="s">
        <v>103</v>
      </c>
      <c r="D62" s="60">
        <v>1</v>
      </c>
      <c r="E62" s="59">
        <v>0</v>
      </c>
      <c r="F62" s="59">
        <f t="shared" si="8"/>
        <v>0</v>
      </c>
      <c r="G62" s="59">
        <f t="shared" si="9"/>
        <v>0</v>
      </c>
    </row>
    <row r="63" spans="1:7">
      <c r="A63" s="54"/>
      <c r="B63" s="58" t="s">
        <v>122</v>
      </c>
      <c r="C63" s="78" t="s">
        <v>123</v>
      </c>
      <c r="D63" s="60">
        <v>1</v>
      </c>
      <c r="E63" s="59">
        <v>12390.7</v>
      </c>
      <c r="F63" s="59">
        <f t="shared" si="8"/>
        <v>12390.7</v>
      </c>
      <c r="G63" s="59">
        <f t="shared" si="9"/>
        <v>148688.40000000002</v>
      </c>
    </row>
    <row r="64" spans="1:7">
      <c r="A64" s="62" t="s">
        <v>104</v>
      </c>
      <c r="B64" s="74"/>
      <c r="C64" s="67"/>
      <c r="D64" s="63"/>
      <c r="E64" s="62"/>
      <c r="F64" s="64"/>
      <c r="G64" s="64">
        <f>SUM(G56:G63)</f>
        <v>1017606</v>
      </c>
    </row>
    <row r="65" spans="1:8">
      <c r="A65" s="54"/>
      <c r="B65" s="55" t="s">
        <v>110</v>
      </c>
      <c r="C65" s="56"/>
      <c r="D65" s="54"/>
      <c r="E65" s="57"/>
      <c r="F65" s="59"/>
      <c r="G65" s="59"/>
    </row>
    <row r="66" spans="1:8">
      <c r="A66" s="54"/>
      <c r="B66" s="58" t="s">
        <v>98</v>
      </c>
      <c r="C66" s="78" t="s">
        <v>103</v>
      </c>
      <c r="D66" s="54">
        <v>1</v>
      </c>
      <c r="E66" s="59">
        <v>1080</v>
      </c>
      <c r="F66" s="59">
        <f>D66*E66</f>
        <v>1080</v>
      </c>
      <c r="G66" s="59">
        <f>F66*12</f>
        <v>12960</v>
      </c>
    </row>
    <row r="67" spans="1:8">
      <c r="A67" s="54"/>
      <c r="B67" s="58" t="s">
        <v>100</v>
      </c>
      <c r="C67" s="77" t="s">
        <v>99</v>
      </c>
      <c r="D67" s="54">
        <v>1</v>
      </c>
      <c r="E67" s="59">
        <v>1080</v>
      </c>
      <c r="F67" s="59">
        <f t="shared" ref="F67:F74" si="10">D67*E67</f>
        <v>1080</v>
      </c>
      <c r="G67" s="59">
        <f t="shared" ref="G67:G73" si="11">F67*12</f>
        <v>12960</v>
      </c>
    </row>
    <row r="68" spans="1:8">
      <c r="A68" s="54"/>
      <c r="B68" s="58" t="s">
        <v>118</v>
      </c>
      <c r="C68" s="77" t="s">
        <v>99</v>
      </c>
      <c r="D68" s="60">
        <v>1</v>
      </c>
      <c r="E68" s="59">
        <v>1080</v>
      </c>
      <c r="F68" s="59">
        <f t="shared" si="10"/>
        <v>1080</v>
      </c>
      <c r="G68" s="59">
        <f t="shared" si="11"/>
        <v>12960</v>
      </c>
    </row>
    <row r="69" spans="1:8">
      <c r="A69" s="54"/>
      <c r="B69" s="58" t="s">
        <v>119</v>
      </c>
      <c r="C69" s="78" t="s">
        <v>101</v>
      </c>
      <c r="D69" s="60">
        <v>1</v>
      </c>
      <c r="E69" s="59">
        <v>1080</v>
      </c>
      <c r="F69" s="59">
        <f t="shared" si="10"/>
        <v>1080</v>
      </c>
      <c r="G69" s="59">
        <f t="shared" si="11"/>
        <v>12960</v>
      </c>
    </row>
    <row r="70" spans="1:8">
      <c r="A70" s="54"/>
      <c r="B70" s="58" t="s">
        <v>102</v>
      </c>
      <c r="C70" s="78" t="s">
        <v>103</v>
      </c>
      <c r="D70" s="60">
        <v>1</v>
      </c>
      <c r="E70" s="59">
        <v>1080</v>
      </c>
      <c r="F70" s="59">
        <f t="shared" si="10"/>
        <v>1080</v>
      </c>
      <c r="G70" s="59">
        <f t="shared" si="11"/>
        <v>12960</v>
      </c>
    </row>
    <row r="71" spans="1:8">
      <c r="A71" s="54"/>
      <c r="B71" s="58" t="s">
        <v>121</v>
      </c>
      <c r="C71" s="78" t="s">
        <v>103</v>
      </c>
      <c r="D71" s="60">
        <v>1</v>
      </c>
      <c r="E71" s="59">
        <v>1080</v>
      </c>
      <c r="F71" s="59">
        <f t="shared" si="10"/>
        <v>1080</v>
      </c>
      <c r="G71" s="59">
        <f t="shared" si="11"/>
        <v>12960</v>
      </c>
    </row>
    <row r="72" spans="1:8">
      <c r="A72" s="54"/>
      <c r="B72" s="58" t="s">
        <v>120</v>
      </c>
      <c r="C72" s="78" t="s">
        <v>103</v>
      </c>
      <c r="D72" s="60">
        <v>1</v>
      </c>
      <c r="E72" s="59">
        <v>1080</v>
      </c>
      <c r="F72" s="59">
        <f t="shared" si="10"/>
        <v>1080</v>
      </c>
      <c r="G72" s="59">
        <f t="shared" si="11"/>
        <v>12960</v>
      </c>
    </row>
    <row r="73" spans="1:8">
      <c r="A73" s="54"/>
      <c r="B73" s="58" t="s">
        <v>122</v>
      </c>
      <c r="C73" s="78" t="s">
        <v>123</v>
      </c>
      <c r="D73" s="60">
        <v>1</v>
      </c>
      <c r="E73" s="59">
        <v>1080</v>
      </c>
      <c r="F73" s="59">
        <f t="shared" si="10"/>
        <v>1080</v>
      </c>
      <c r="G73" s="59">
        <f t="shared" si="11"/>
        <v>12960</v>
      </c>
    </row>
    <row r="74" spans="1:8">
      <c r="A74" s="54"/>
      <c r="B74" s="58" t="s">
        <v>124</v>
      </c>
      <c r="C74" s="78"/>
      <c r="D74" s="60">
        <v>5</v>
      </c>
      <c r="E74" s="59">
        <v>360</v>
      </c>
      <c r="F74" s="59">
        <f t="shared" si="10"/>
        <v>1800</v>
      </c>
      <c r="G74" s="59">
        <f>F74*3</f>
        <v>5400</v>
      </c>
    </row>
    <row r="75" spans="1:8">
      <c r="A75" s="62" t="s">
        <v>104</v>
      </c>
      <c r="B75" s="66"/>
      <c r="C75" s="69"/>
      <c r="D75" s="70"/>
      <c r="E75" s="71"/>
      <c r="F75" s="72"/>
      <c r="G75" s="64">
        <f>SUM(G66:G74)</f>
        <v>109080</v>
      </c>
      <c r="H75" s="79" t="e">
        <f>G75+G64+G42+G32+G22+#REF!+G12</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edited2324</vt:lpstr>
      <vt:lpstr>Admin Bur emer</vt:lpstr>
      <vt:lpstr>Admin Rec </vt:lpstr>
      <vt:lpstr>Admin Annex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cp:lastModifiedBy>
  <cp:lastPrinted>2024-01-09T11:53:18Z</cp:lastPrinted>
  <dcterms:created xsi:type="dcterms:W3CDTF">2018-02-20T13:03:02Z</dcterms:created>
  <dcterms:modified xsi:type="dcterms:W3CDTF">2024-01-11T19:38:39Z</dcterms:modified>
</cp:coreProperties>
</file>